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05" yWindow="510" windowWidth="13830" windowHeight="12030"/>
  </bookViews>
  <sheets>
    <sheet name="종합" sheetId="1" r:id="rId1"/>
    <sheet name="5월" sheetId="25" r:id="rId2"/>
    <sheet name=" 내수" sheetId="3" r:id="rId3"/>
    <sheet name="⊙카메라" sheetId="2" r:id="rId4"/>
  </sheets>
  <definedNames>
    <definedName name="_xlnm.Print_Area" localSheetId="2">' 내수'!$B$1:$P$139</definedName>
    <definedName name="_xlnm.Print_Area" localSheetId="3">⊙카메라!$A$1:$E$64</definedName>
    <definedName name="_xlnm.Print_Area" localSheetId="1">'5월'!$B$1:$L$48</definedName>
    <definedName name="_xlnm.Print_Area" localSheetId="0">종합!$B$1:$K$45</definedName>
  </definedNames>
  <calcPr calcId="145621"/>
</workbook>
</file>

<file path=xl/calcChain.xml><?xml version="1.0" encoding="utf-8"?>
<calcChain xmlns="http://schemas.openxmlformats.org/spreadsheetml/2006/main">
  <c r="E56" i="2" l="1"/>
  <c r="H30" i="25"/>
  <c r="I65" i="3"/>
  <c r="I81" i="3" s="1"/>
  <c r="J65" i="3"/>
  <c r="K65" i="3"/>
  <c r="L65" i="3"/>
  <c r="M65" i="3"/>
  <c r="M81" i="3" s="1"/>
  <c r="N65" i="3"/>
  <c r="O65" i="3"/>
  <c r="I70" i="3"/>
  <c r="J70" i="3"/>
  <c r="K70" i="3"/>
  <c r="L70" i="3"/>
  <c r="M70" i="3"/>
  <c r="N70" i="3"/>
  <c r="O70" i="3"/>
  <c r="I73" i="3"/>
  <c r="J73" i="3"/>
  <c r="K73" i="3"/>
  <c r="K81" i="3" s="1"/>
  <c r="L73" i="3"/>
  <c r="M73" i="3"/>
  <c r="N73" i="3"/>
  <c r="O73" i="3"/>
  <c r="O81" i="3" s="1"/>
  <c r="I76" i="3"/>
  <c r="J76" i="3"/>
  <c r="K76" i="3"/>
  <c r="L76" i="3"/>
  <c r="L81" i="3" s="1"/>
  <c r="M76" i="3"/>
  <c r="N76" i="3"/>
  <c r="O76" i="3"/>
  <c r="I80" i="3"/>
  <c r="J80" i="3"/>
  <c r="K80" i="3"/>
  <c r="L80" i="3"/>
  <c r="M80" i="3"/>
  <c r="N80" i="3"/>
  <c r="O80" i="3"/>
  <c r="J81" i="3"/>
  <c r="N81" i="3"/>
  <c r="I83" i="3"/>
  <c r="J83" i="3"/>
  <c r="K83" i="3"/>
  <c r="L83" i="3"/>
  <c r="M83" i="3"/>
  <c r="N83" i="3"/>
  <c r="O83" i="3"/>
  <c r="I89" i="3"/>
  <c r="J89" i="3"/>
  <c r="K89" i="3"/>
  <c r="L89" i="3"/>
  <c r="M89" i="3"/>
  <c r="N89" i="3"/>
  <c r="O89" i="3"/>
  <c r="I94" i="3"/>
  <c r="J94" i="3"/>
  <c r="K94" i="3"/>
  <c r="L94" i="3"/>
  <c r="M94" i="3"/>
  <c r="N94" i="3"/>
  <c r="O94" i="3"/>
  <c r="P48" i="3"/>
  <c r="P47" i="3"/>
  <c r="O46" i="3"/>
  <c r="N46" i="3"/>
  <c r="M46" i="3"/>
  <c r="L46" i="3"/>
  <c r="K46" i="3"/>
  <c r="J46" i="3"/>
  <c r="I46" i="3"/>
  <c r="H46" i="3"/>
  <c r="G46" i="3"/>
  <c r="F46" i="3"/>
  <c r="E46" i="3"/>
  <c r="D46" i="3"/>
  <c r="I111" i="3"/>
  <c r="I115" i="3"/>
  <c r="I118" i="3"/>
  <c r="I121" i="3"/>
  <c r="I125" i="3" s="1"/>
  <c r="I124" i="3"/>
  <c r="J125" i="3"/>
  <c r="K125" i="3"/>
  <c r="L125" i="3"/>
  <c r="M125" i="3"/>
  <c r="N125" i="3"/>
  <c r="O125" i="3"/>
  <c r="I127" i="3"/>
  <c r="J127" i="3"/>
  <c r="K127" i="3"/>
  <c r="L127" i="3"/>
  <c r="M127" i="3"/>
  <c r="N127" i="3"/>
  <c r="O127" i="3"/>
  <c r="I132" i="3"/>
  <c r="J132" i="3"/>
  <c r="K132" i="3"/>
  <c r="L132" i="3"/>
  <c r="M132" i="3"/>
  <c r="N132" i="3"/>
  <c r="O132" i="3"/>
  <c r="E41" i="2"/>
  <c r="E42" i="2"/>
  <c r="E43" i="2"/>
  <c r="E44" i="2"/>
  <c r="E48" i="2" s="1"/>
  <c r="E45" i="2"/>
  <c r="E46" i="2"/>
  <c r="E47" i="2"/>
  <c r="E40" i="2"/>
  <c r="E55" i="2"/>
  <c r="H65" i="3"/>
  <c r="H70" i="3"/>
  <c r="H73" i="3"/>
  <c r="H76" i="3"/>
  <c r="H80" i="3"/>
  <c r="H81" i="3"/>
  <c r="H83" i="3"/>
  <c r="H89" i="3"/>
  <c r="H94" i="3"/>
  <c r="E39" i="2"/>
  <c r="G65" i="3"/>
  <c r="G70" i="3"/>
  <c r="G73" i="3"/>
  <c r="G81" i="3"/>
  <c r="G76" i="3"/>
  <c r="G80" i="3"/>
  <c r="G83" i="3"/>
  <c r="G89" i="3"/>
  <c r="G94" i="3"/>
  <c r="D64" i="2"/>
  <c r="E54" i="2"/>
  <c r="L42" i="25"/>
  <c r="P17" i="3"/>
  <c r="L30" i="25"/>
  <c r="K17" i="25"/>
  <c r="F17" i="25"/>
  <c r="G17" i="25"/>
  <c r="E38" i="2"/>
  <c r="E53" i="2"/>
  <c r="F61" i="3"/>
  <c r="F63" i="3"/>
  <c r="F65" i="3"/>
  <c r="F70" i="3"/>
  <c r="F73" i="3"/>
  <c r="F76" i="3"/>
  <c r="F80" i="3"/>
  <c r="F81" i="3"/>
  <c r="F83" i="3"/>
  <c r="F89" i="3"/>
  <c r="F94" i="3"/>
  <c r="F111" i="3"/>
  <c r="G111" i="3"/>
  <c r="H111" i="3"/>
  <c r="F115" i="3"/>
  <c r="G115" i="3"/>
  <c r="H115" i="3"/>
  <c r="F118" i="3"/>
  <c r="G118" i="3"/>
  <c r="H118" i="3"/>
  <c r="F121" i="3"/>
  <c r="G121" i="3"/>
  <c r="H121" i="3"/>
  <c r="F124" i="3"/>
  <c r="G124" i="3"/>
  <c r="H124" i="3"/>
  <c r="F125" i="3"/>
  <c r="G125" i="3"/>
  <c r="H125" i="3"/>
  <c r="F127" i="3"/>
  <c r="G127" i="3"/>
  <c r="H127" i="3"/>
  <c r="F132" i="3"/>
  <c r="G132" i="3"/>
  <c r="H132" i="3"/>
  <c r="F137" i="3"/>
  <c r="G137" i="3"/>
  <c r="H137" i="3"/>
  <c r="I137" i="3"/>
  <c r="J137" i="3"/>
  <c r="K137" i="3"/>
  <c r="L137" i="3"/>
  <c r="M137" i="3"/>
  <c r="N137" i="3"/>
  <c r="O137" i="3"/>
  <c r="F154" i="3"/>
  <c r="G154" i="3"/>
  <c r="H154" i="3"/>
  <c r="I154" i="3"/>
  <c r="J154" i="3"/>
  <c r="K154" i="3"/>
  <c r="L154" i="3"/>
  <c r="M154" i="3"/>
  <c r="N154" i="3"/>
  <c r="O154" i="3"/>
  <c r="F159" i="3"/>
  <c r="G159" i="3"/>
  <c r="H159" i="3"/>
  <c r="I159" i="3"/>
  <c r="J159" i="3"/>
  <c r="K159" i="3"/>
  <c r="L159" i="3"/>
  <c r="M159" i="3"/>
  <c r="N159" i="3"/>
  <c r="O159" i="3"/>
  <c r="F162" i="3"/>
  <c r="G162" i="3"/>
  <c r="H162" i="3"/>
  <c r="I162" i="3"/>
  <c r="J162" i="3"/>
  <c r="K162" i="3"/>
  <c r="L162" i="3"/>
  <c r="M162" i="3"/>
  <c r="N162" i="3"/>
  <c r="O162" i="3"/>
  <c r="F165" i="3"/>
  <c r="G165" i="3"/>
  <c r="H165" i="3"/>
  <c r="I165" i="3"/>
  <c r="J165" i="3"/>
  <c r="K165" i="3"/>
  <c r="L165" i="3"/>
  <c r="M165" i="3"/>
  <c r="N165" i="3"/>
  <c r="O165" i="3"/>
  <c r="F168" i="3"/>
  <c r="G168" i="3"/>
  <c r="H168" i="3"/>
  <c r="I168" i="3"/>
  <c r="J168" i="3"/>
  <c r="K168" i="3"/>
  <c r="L168" i="3"/>
  <c r="M168" i="3"/>
  <c r="O168" i="3"/>
  <c r="F169" i="3"/>
  <c r="N169" i="3"/>
  <c r="F171" i="3"/>
  <c r="G171" i="3"/>
  <c r="H171" i="3"/>
  <c r="I171" i="3"/>
  <c r="J171" i="3"/>
  <c r="K171" i="3"/>
  <c r="L171" i="3"/>
  <c r="M171" i="3"/>
  <c r="N171" i="3"/>
  <c r="O171" i="3"/>
  <c r="F175" i="3"/>
  <c r="G175" i="3"/>
  <c r="H175" i="3"/>
  <c r="I175" i="3"/>
  <c r="J175" i="3"/>
  <c r="K175" i="3"/>
  <c r="L175" i="3"/>
  <c r="M175" i="3"/>
  <c r="N175" i="3"/>
  <c r="O175" i="3"/>
  <c r="F179" i="3"/>
  <c r="G179" i="3"/>
  <c r="H179" i="3"/>
  <c r="I179" i="3"/>
  <c r="J179" i="3"/>
  <c r="K179" i="3"/>
  <c r="L179" i="3"/>
  <c r="M179" i="3"/>
  <c r="N179" i="3"/>
  <c r="O179" i="3"/>
  <c r="F184" i="3"/>
  <c r="G184" i="3"/>
  <c r="H184" i="3"/>
  <c r="I184" i="3"/>
  <c r="J184" i="3"/>
  <c r="K184" i="3"/>
  <c r="L184" i="3"/>
  <c r="M184" i="3"/>
  <c r="N184" i="3"/>
  <c r="O184" i="3"/>
  <c r="F188" i="3"/>
  <c r="G188" i="3"/>
  <c r="H188" i="3"/>
  <c r="I188" i="3"/>
  <c r="J188" i="3"/>
  <c r="K188" i="3"/>
  <c r="L188" i="3"/>
  <c r="M188" i="3"/>
  <c r="N188" i="3"/>
  <c r="O188" i="3"/>
  <c r="P52" i="3"/>
  <c r="P50" i="3" s="1"/>
  <c r="P51" i="3"/>
  <c r="O50" i="3"/>
  <c r="N50" i="3"/>
  <c r="M50" i="3"/>
  <c r="L50" i="3"/>
  <c r="K50" i="3"/>
  <c r="J50" i="3"/>
  <c r="I50" i="3"/>
  <c r="H50" i="3"/>
  <c r="G50" i="3"/>
  <c r="F50" i="3"/>
  <c r="E50" i="3"/>
  <c r="D50" i="3"/>
  <c r="K32" i="25"/>
  <c r="G32" i="25"/>
  <c r="F32" i="25"/>
  <c r="D48" i="2"/>
  <c r="P61" i="3"/>
  <c r="E65" i="3"/>
  <c r="E81" i="3"/>
  <c r="E70" i="3"/>
  <c r="E73" i="3"/>
  <c r="E76" i="3"/>
  <c r="E80" i="3"/>
  <c r="E83" i="3"/>
  <c r="E89" i="3"/>
  <c r="E94" i="3"/>
  <c r="D24" i="3"/>
  <c r="P24" i="3"/>
  <c r="D25" i="3"/>
  <c r="D12" i="3"/>
  <c r="D10" i="3"/>
  <c r="P44" i="3"/>
  <c r="P43" i="3"/>
  <c r="O42" i="3"/>
  <c r="N42" i="3"/>
  <c r="M42" i="3"/>
  <c r="L42" i="3"/>
  <c r="K42" i="3"/>
  <c r="J42" i="3"/>
  <c r="I42" i="3"/>
  <c r="H42" i="3"/>
  <c r="G42" i="3"/>
  <c r="F42" i="3"/>
  <c r="E42" i="3"/>
  <c r="D42" i="3"/>
  <c r="P40" i="3"/>
  <c r="P39" i="3"/>
  <c r="P38" i="3"/>
  <c r="O37" i="3"/>
  <c r="N37" i="3"/>
  <c r="M37" i="3"/>
  <c r="L37" i="3"/>
  <c r="K37" i="3"/>
  <c r="J37" i="3"/>
  <c r="I37" i="3"/>
  <c r="H37" i="3"/>
  <c r="G37" i="3"/>
  <c r="F37" i="3"/>
  <c r="E37" i="3"/>
  <c r="D37" i="3"/>
  <c r="P35" i="3"/>
  <c r="P34" i="3"/>
  <c r="O33" i="3"/>
  <c r="N33" i="3"/>
  <c r="M33" i="3"/>
  <c r="L33" i="3"/>
  <c r="K33" i="3"/>
  <c r="J33" i="3"/>
  <c r="I33" i="3"/>
  <c r="H33" i="3"/>
  <c r="G33" i="3"/>
  <c r="F33" i="3"/>
  <c r="E33" i="3"/>
  <c r="D33" i="3"/>
  <c r="O30" i="3"/>
  <c r="N30" i="3"/>
  <c r="M30" i="3"/>
  <c r="L30" i="3"/>
  <c r="K30" i="3"/>
  <c r="J30" i="3"/>
  <c r="I30" i="3"/>
  <c r="H30" i="3"/>
  <c r="G30" i="3"/>
  <c r="F30" i="3"/>
  <c r="E30" i="3"/>
  <c r="D30" i="3"/>
  <c r="P29" i="3"/>
  <c r="P28" i="3"/>
  <c r="P27" i="3"/>
  <c r="O26" i="3"/>
  <c r="N26" i="3"/>
  <c r="M26" i="3"/>
  <c r="L26" i="3"/>
  <c r="K26" i="3"/>
  <c r="J26" i="3"/>
  <c r="I26" i="3"/>
  <c r="H26" i="3"/>
  <c r="G26" i="3"/>
  <c r="F26" i="3"/>
  <c r="E26" i="3"/>
  <c r="P25" i="3"/>
  <c r="O23" i="3"/>
  <c r="N23" i="3"/>
  <c r="M23" i="3"/>
  <c r="L23" i="3"/>
  <c r="K23" i="3"/>
  <c r="J23" i="3"/>
  <c r="I23" i="3"/>
  <c r="H23" i="3"/>
  <c r="G23" i="3"/>
  <c r="F23" i="3"/>
  <c r="E23" i="3"/>
  <c r="D23" i="3"/>
  <c r="P22" i="3"/>
  <c r="P21" i="3"/>
  <c r="O20" i="3"/>
  <c r="N20" i="3"/>
  <c r="M20" i="3"/>
  <c r="L20" i="3"/>
  <c r="K20" i="3"/>
  <c r="J20" i="3"/>
  <c r="I20" i="3"/>
  <c r="H20" i="3"/>
  <c r="G20" i="3"/>
  <c r="F20" i="3"/>
  <c r="E20" i="3"/>
  <c r="D20" i="3"/>
  <c r="P19" i="3"/>
  <c r="P18" i="3"/>
  <c r="P16" i="3"/>
  <c r="P15" i="3"/>
  <c r="P20" i="3" s="1"/>
  <c r="O14" i="3"/>
  <c r="N14" i="3"/>
  <c r="M14" i="3"/>
  <c r="L14" i="3"/>
  <c r="K14" i="3"/>
  <c r="J14" i="3"/>
  <c r="I14" i="3"/>
  <c r="H14" i="3"/>
  <c r="G14" i="3"/>
  <c r="E14" i="3"/>
  <c r="D14" i="3"/>
  <c r="P13" i="3"/>
  <c r="P12" i="3"/>
  <c r="P11" i="3"/>
  <c r="P10" i="3"/>
  <c r="P9" i="3"/>
  <c r="P8" i="3"/>
  <c r="P7" i="3"/>
  <c r="P6" i="3"/>
  <c r="P5" i="3"/>
  <c r="C64" i="2"/>
  <c r="E52" i="2"/>
  <c r="E64" i="2"/>
  <c r="K7" i="1"/>
  <c r="H7" i="1"/>
  <c r="F7" i="1"/>
  <c r="J26" i="25"/>
  <c r="E31" i="2"/>
  <c r="E30" i="2"/>
  <c r="E29" i="2"/>
  <c r="E28" i="2"/>
  <c r="D80" i="3"/>
  <c r="P77" i="3"/>
  <c r="J30" i="25"/>
  <c r="I30" i="25"/>
  <c r="E30" i="25"/>
  <c r="F30" i="25" s="1"/>
  <c r="K27" i="25"/>
  <c r="G27" i="25"/>
  <c r="F27" i="25"/>
  <c r="E27" i="2"/>
  <c r="P67" i="3"/>
  <c r="K16" i="25"/>
  <c r="G16" i="25"/>
  <c r="F16" i="25"/>
  <c r="P100" i="3"/>
  <c r="P101" i="3"/>
  <c r="P102" i="3"/>
  <c r="P103" i="3"/>
  <c r="P104" i="3"/>
  <c r="P105" i="3"/>
  <c r="P106" i="3"/>
  <c r="P107" i="3"/>
  <c r="P108" i="3"/>
  <c r="P109" i="3"/>
  <c r="P110" i="3"/>
  <c r="P112" i="3"/>
  <c r="P113" i="3"/>
  <c r="P114" i="3"/>
  <c r="P116" i="3"/>
  <c r="P117" i="3"/>
  <c r="P119" i="3"/>
  <c r="P120" i="3"/>
  <c r="P122" i="3"/>
  <c r="P123" i="3"/>
  <c r="P128" i="3"/>
  <c r="P129" i="3"/>
  <c r="P130" i="3"/>
  <c r="P127" i="3" s="1"/>
  <c r="P133" i="3"/>
  <c r="P134" i="3"/>
  <c r="P135" i="3"/>
  <c r="P138" i="3"/>
  <c r="P139" i="3"/>
  <c r="H4" i="25"/>
  <c r="E26" i="2"/>
  <c r="P85" i="3"/>
  <c r="E25" i="2"/>
  <c r="E137" i="3"/>
  <c r="D137" i="3"/>
  <c r="E127" i="3"/>
  <c r="D127" i="3"/>
  <c r="E132" i="3"/>
  <c r="D132" i="3"/>
  <c r="E124" i="3"/>
  <c r="D124" i="3"/>
  <c r="E121" i="3"/>
  <c r="D121" i="3"/>
  <c r="E118" i="3"/>
  <c r="D118" i="3"/>
  <c r="D125" i="3"/>
  <c r="E115" i="3"/>
  <c r="D115" i="3"/>
  <c r="E111" i="3"/>
  <c r="E125" i="3"/>
  <c r="D111" i="3"/>
  <c r="E24" i="2"/>
  <c r="P87" i="3"/>
  <c r="P63" i="3"/>
  <c r="E23" i="2"/>
  <c r="P75" i="3"/>
  <c r="P74" i="3"/>
  <c r="E42" i="25"/>
  <c r="E22" i="2"/>
  <c r="E21" i="2"/>
  <c r="P96" i="3"/>
  <c r="P95" i="3"/>
  <c r="D94" i="3"/>
  <c r="P86" i="3"/>
  <c r="P84" i="3"/>
  <c r="D83" i="3"/>
  <c r="P92" i="3"/>
  <c r="P91" i="3"/>
  <c r="P90" i="3"/>
  <c r="D89" i="3"/>
  <c r="P79" i="3"/>
  <c r="P78" i="3"/>
  <c r="D76" i="3"/>
  <c r="D73" i="3"/>
  <c r="P72" i="3"/>
  <c r="P71" i="3"/>
  <c r="P73" i="3" s="1"/>
  <c r="D70" i="3"/>
  <c r="P69" i="3"/>
  <c r="P68" i="3"/>
  <c r="P66" i="3"/>
  <c r="D65" i="3"/>
  <c r="D81" i="3"/>
  <c r="P64" i="3"/>
  <c r="P62" i="3"/>
  <c r="P60" i="3"/>
  <c r="P59" i="3"/>
  <c r="P58" i="3"/>
  <c r="P57" i="3"/>
  <c r="P56" i="3"/>
  <c r="C48" i="2"/>
  <c r="E37" i="2"/>
  <c r="E36" i="2"/>
  <c r="D15" i="2"/>
  <c r="E15" i="2"/>
  <c r="H39" i="25"/>
  <c r="D14" i="2"/>
  <c r="E14" i="2"/>
  <c r="D13" i="2"/>
  <c r="E13" i="2"/>
  <c r="L39" i="25"/>
  <c r="D12" i="2"/>
  <c r="E12" i="2"/>
  <c r="E20" i="25"/>
  <c r="D11" i="2"/>
  <c r="E11" i="2"/>
  <c r="G5" i="1"/>
  <c r="D10" i="2"/>
  <c r="E10" i="2"/>
  <c r="L48" i="25"/>
  <c r="D8" i="2"/>
  <c r="E8" i="2"/>
  <c r="D9" i="2"/>
  <c r="E9" i="2"/>
  <c r="L20" i="25"/>
  <c r="E26" i="25"/>
  <c r="L26" i="25"/>
  <c r="I26" i="25"/>
  <c r="H26" i="25"/>
  <c r="L23" i="25"/>
  <c r="J23" i="25"/>
  <c r="I23" i="25"/>
  <c r="G23" i="25" s="1"/>
  <c r="E23" i="25"/>
  <c r="H23" i="25"/>
  <c r="J8" i="1"/>
  <c r="G8" i="1"/>
  <c r="D7" i="2"/>
  <c r="E7" i="2"/>
  <c r="D6" i="2"/>
  <c r="E6" i="2"/>
  <c r="J48" i="25"/>
  <c r="I48" i="25"/>
  <c r="H48" i="25"/>
  <c r="E48" i="25"/>
  <c r="K8" i="25"/>
  <c r="L45" i="25"/>
  <c r="J45" i="25"/>
  <c r="K45" i="25" s="1"/>
  <c r="I45" i="25"/>
  <c r="H45" i="25"/>
  <c r="E45" i="25"/>
  <c r="F45" i="25" s="1"/>
  <c r="K46" i="25"/>
  <c r="G46" i="25"/>
  <c r="F46" i="25"/>
  <c r="E154" i="3"/>
  <c r="E159" i="3"/>
  <c r="E162" i="3"/>
  <c r="E165" i="3"/>
  <c r="E168" i="3"/>
  <c r="E171" i="3"/>
  <c r="E175" i="3"/>
  <c r="E179" i="3"/>
  <c r="E184" i="3"/>
  <c r="E188" i="3"/>
  <c r="G8" i="25"/>
  <c r="F8" i="25"/>
  <c r="F12" i="25"/>
  <c r="P190" i="3"/>
  <c r="P189" i="3"/>
  <c r="D188" i="3"/>
  <c r="P186" i="3"/>
  <c r="P185" i="3"/>
  <c r="P184" i="3"/>
  <c r="D184" i="3"/>
  <c r="P182" i="3"/>
  <c r="P181" i="3"/>
  <c r="P180" i="3"/>
  <c r="D179" i="3"/>
  <c r="P177" i="3"/>
  <c r="P176" i="3"/>
  <c r="D175" i="3"/>
  <c r="P173" i="3"/>
  <c r="P172" i="3"/>
  <c r="D171" i="3"/>
  <c r="D168" i="3"/>
  <c r="P167" i="3"/>
  <c r="P166" i="3"/>
  <c r="D165" i="3"/>
  <c r="P164" i="3"/>
  <c r="P163" i="3"/>
  <c r="P165" i="3"/>
  <c r="D162" i="3"/>
  <c r="P161" i="3"/>
  <c r="P160" i="3"/>
  <c r="P162" i="3"/>
  <c r="D159" i="3"/>
  <c r="P158" i="3"/>
  <c r="P157" i="3"/>
  <c r="P156" i="3"/>
  <c r="P155" i="3"/>
  <c r="D154" i="3"/>
  <c r="D169" i="3"/>
  <c r="P153" i="3"/>
  <c r="P152" i="3"/>
  <c r="P151" i="3"/>
  <c r="P150" i="3"/>
  <c r="P149" i="3"/>
  <c r="P148" i="3"/>
  <c r="P147" i="3"/>
  <c r="P146" i="3"/>
  <c r="P145" i="3"/>
  <c r="P144" i="3"/>
  <c r="P143" i="3"/>
  <c r="K28" i="25"/>
  <c r="G28" i="25"/>
  <c r="F28" i="25"/>
  <c r="K13" i="25"/>
  <c r="F13" i="25"/>
  <c r="K29" i="25"/>
  <c r="G29" i="25"/>
  <c r="F29" i="25"/>
  <c r="I14" i="25"/>
  <c r="I20" i="25"/>
  <c r="G20" i="25" s="1"/>
  <c r="D8" i="1"/>
  <c r="H8" i="1" s="1"/>
  <c r="I39" i="25"/>
  <c r="I42" i="25"/>
  <c r="G42" i="25" s="1"/>
  <c r="J20" i="25"/>
  <c r="K11" i="25"/>
  <c r="J14" i="25"/>
  <c r="G13" i="25"/>
  <c r="J5" i="1"/>
  <c r="K43" i="25"/>
  <c r="G43" i="25"/>
  <c r="F43" i="25"/>
  <c r="J42" i="25"/>
  <c r="K42" i="25" s="1"/>
  <c r="H42" i="25"/>
  <c r="F42" i="25"/>
  <c r="K40" i="25"/>
  <c r="G40" i="25"/>
  <c r="F40" i="25"/>
  <c r="J39" i="25"/>
  <c r="K39" i="25" s="1"/>
  <c r="K25" i="25"/>
  <c r="G25" i="25"/>
  <c r="F25" i="25"/>
  <c r="G24" i="25"/>
  <c r="F24" i="25"/>
  <c r="K22" i="25"/>
  <c r="G22" i="25"/>
  <c r="F22" i="25"/>
  <c r="K21" i="25"/>
  <c r="G21" i="25"/>
  <c r="F21" i="25"/>
  <c r="H20" i="25"/>
  <c r="F20" i="25" s="1"/>
  <c r="K19" i="25"/>
  <c r="G19" i="25"/>
  <c r="F19" i="25"/>
  <c r="K18" i="25"/>
  <c r="G18" i="25"/>
  <c r="F18" i="25"/>
  <c r="K15" i="25"/>
  <c r="G15" i="25"/>
  <c r="F15" i="25"/>
  <c r="L14" i="25"/>
  <c r="H14" i="25"/>
  <c r="H31" i="25" s="1"/>
  <c r="H34" i="25" s="1"/>
  <c r="K12" i="25"/>
  <c r="G12" i="25"/>
  <c r="G11" i="25"/>
  <c r="F11" i="25"/>
  <c r="K10" i="25"/>
  <c r="K9" i="25"/>
  <c r="G9" i="25"/>
  <c r="F9" i="25"/>
  <c r="K7" i="25"/>
  <c r="G7" i="25"/>
  <c r="F7" i="25"/>
  <c r="G6" i="25"/>
  <c r="F6" i="25"/>
  <c r="K5" i="25"/>
  <c r="G5" i="25"/>
  <c r="F5" i="25"/>
  <c r="C16" i="2"/>
  <c r="D5" i="2"/>
  <c r="E5" i="2"/>
  <c r="D4" i="2"/>
  <c r="E4" i="2"/>
  <c r="E16" i="2"/>
  <c r="F6" i="1"/>
  <c r="C32" i="2"/>
  <c r="E8" i="1"/>
  <c r="K6" i="1"/>
  <c r="H6" i="1"/>
  <c r="I5" i="1"/>
  <c r="E5" i="1"/>
  <c r="I4" i="1"/>
  <c r="J4" i="1"/>
  <c r="E4" i="1"/>
  <c r="K6" i="25"/>
  <c r="K24" i="25"/>
  <c r="E39" i="25"/>
  <c r="F39" i="25" s="1"/>
  <c r="F10" i="25"/>
  <c r="G10" i="25"/>
  <c r="E14" i="25"/>
  <c r="I4" i="25"/>
  <c r="E38" i="25"/>
  <c r="I38" i="25"/>
  <c r="I8" i="1"/>
  <c r="D16" i="2"/>
  <c r="E20" i="2"/>
  <c r="E32" i="2"/>
  <c r="H38" i="25"/>
  <c r="P188" i="3"/>
  <c r="P115" i="3"/>
  <c r="P118" i="3"/>
  <c r="I31" i="3"/>
  <c r="M31" i="3"/>
  <c r="P124" i="3"/>
  <c r="D26" i="3"/>
  <c r="D31" i="3"/>
  <c r="P37" i="3"/>
  <c r="P33" i="3"/>
  <c r="K31" i="3"/>
  <c r="O31" i="3"/>
  <c r="J31" i="3"/>
  <c r="N31" i="3"/>
  <c r="L31" i="3"/>
  <c r="F14" i="3"/>
  <c r="F31" i="3"/>
  <c r="P175" i="3"/>
  <c r="P179" i="3"/>
  <c r="P137" i="3"/>
  <c r="P42" i="3"/>
  <c r="E31" i="3"/>
  <c r="P26" i="3"/>
  <c r="F23" i="25"/>
  <c r="G169" i="3"/>
  <c r="M169" i="3"/>
  <c r="I169" i="3"/>
  <c r="L169" i="3"/>
  <c r="H169" i="3"/>
  <c r="P159" i="3"/>
  <c r="E169" i="3"/>
  <c r="O169" i="3"/>
  <c r="K169" i="3"/>
  <c r="P154" i="3"/>
  <c r="P169" i="3"/>
  <c r="P168" i="3"/>
  <c r="P171" i="3"/>
  <c r="J169" i="3"/>
  <c r="G31" i="3"/>
  <c r="G39" i="25"/>
  <c r="J31" i="25" l="1"/>
  <c r="J34" i="25" s="1"/>
  <c r="K20" i="25"/>
  <c r="K14" i="25"/>
  <c r="L31" i="25"/>
  <c r="L34" i="25" s="1"/>
  <c r="K30" i="25"/>
  <c r="F14" i="25"/>
  <c r="E31" i="25"/>
  <c r="E34" i="25" s="1"/>
  <c r="F34" i="25" s="1"/>
  <c r="G30" i="25"/>
  <c r="G26" i="25"/>
  <c r="F26" i="25"/>
  <c r="G45" i="25"/>
  <c r="K48" i="25"/>
  <c r="F48" i="25"/>
  <c r="G48" i="25"/>
  <c r="K26" i="25"/>
  <c r="K23" i="25"/>
  <c r="I31" i="25"/>
  <c r="I34" i="25" s="1"/>
  <c r="G14" i="25"/>
  <c r="P70" i="3"/>
  <c r="P89" i="3"/>
  <c r="P83" i="3"/>
  <c r="P94" i="3"/>
  <c r="P76" i="3"/>
  <c r="P80" i="3"/>
  <c r="P30" i="3"/>
  <c r="P23" i="3"/>
  <c r="H31" i="3"/>
  <c r="P46" i="3"/>
  <c r="P14" i="3"/>
  <c r="P31" i="3" s="1"/>
  <c r="P132" i="3"/>
  <c r="P121" i="3"/>
  <c r="P65" i="3"/>
  <c r="P81" i="3" s="1"/>
  <c r="P111" i="3"/>
  <c r="P125" i="3" s="1"/>
  <c r="K8" i="1"/>
  <c r="F8" i="1"/>
  <c r="K34" i="25" l="1"/>
  <c r="K31" i="25"/>
  <c r="F31" i="25"/>
  <c r="G34" i="25"/>
  <c r="G31" i="25"/>
</calcChain>
</file>

<file path=xl/sharedStrings.xml><?xml version="1.0" encoding="utf-8"?>
<sst xmlns="http://schemas.openxmlformats.org/spreadsheetml/2006/main" count="315" uniqueCount="153">
  <si>
    <t>계</t>
    <phoneticPr fontId="2" type="noConversion"/>
  </si>
  <si>
    <t>차    종</t>
    <phoneticPr fontId="2" type="noConversion"/>
  </si>
  <si>
    <t>총      계</t>
    <phoneticPr fontId="2" type="noConversion"/>
  </si>
  <si>
    <t>i30</t>
    <phoneticPr fontId="2" type="noConversion"/>
  </si>
  <si>
    <t>제네시스</t>
    <phoneticPr fontId="2" type="noConversion"/>
  </si>
  <si>
    <t>제네시스쿠페</t>
    <phoneticPr fontId="2" type="noConversion"/>
  </si>
  <si>
    <t>에쿠스</t>
    <phoneticPr fontId="2" type="noConversion"/>
  </si>
  <si>
    <t>투싼ix</t>
    <phoneticPr fontId="2" type="noConversion"/>
  </si>
  <si>
    <t>싼타페</t>
    <phoneticPr fontId="2" type="noConversion"/>
  </si>
  <si>
    <t>소상</t>
    <phoneticPr fontId="2" type="noConversion"/>
  </si>
  <si>
    <t>대형</t>
    <phoneticPr fontId="2" type="noConversion"/>
  </si>
  <si>
    <t>스타렉스</t>
    <phoneticPr fontId="2" type="noConversion"/>
  </si>
  <si>
    <t>포터</t>
    <phoneticPr fontId="2" type="noConversion"/>
  </si>
  <si>
    <t>버스</t>
    <phoneticPr fontId="2" type="noConversion"/>
  </si>
  <si>
    <t>트럭</t>
    <phoneticPr fontId="2" type="noConversion"/>
  </si>
  <si>
    <t>해외</t>
    <phoneticPr fontId="2" type="noConversion"/>
  </si>
  <si>
    <t>국내</t>
    <phoneticPr fontId="2" type="noConversion"/>
  </si>
  <si>
    <t xml:space="preserve">              </t>
  </si>
  <si>
    <t>차종</t>
  </si>
  <si>
    <t>스타렉스</t>
  </si>
  <si>
    <t>포터</t>
  </si>
  <si>
    <t>엑센트</t>
    <phoneticPr fontId="2" type="noConversion"/>
  </si>
  <si>
    <t>벨로스터</t>
    <phoneticPr fontId="2" type="noConversion"/>
  </si>
  <si>
    <t>하이브리드</t>
    <phoneticPr fontId="2" type="noConversion"/>
  </si>
  <si>
    <t>아반떼</t>
    <phoneticPr fontId="2" type="noConversion"/>
  </si>
  <si>
    <t>쏘나타</t>
    <phoneticPr fontId="2" type="noConversion"/>
  </si>
  <si>
    <t>YF</t>
    <phoneticPr fontId="2" type="noConversion"/>
  </si>
  <si>
    <t>그랜저</t>
    <phoneticPr fontId="2" type="noConversion"/>
  </si>
  <si>
    <t>MD</t>
    <phoneticPr fontId="2" type="noConversion"/>
  </si>
  <si>
    <t>전월대비
(%)</t>
    <phoneticPr fontId="39" type="noConversion"/>
  </si>
  <si>
    <t>전년
누계대비
(%)</t>
    <phoneticPr fontId="39" type="noConversion"/>
  </si>
  <si>
    <t>엑센트</t>
    <phoneticPr fontId="39" type="noConversion"/>
  </si>
  <si>
    <t>벨로스터</t>
    <phoneticPr fontId="39" type="noConversion"/>
  </si>
  <si>
    <t>i30</t>
    <phoneticPr fontId="39" type="noConversion"/>
  </si>
  <si>
    <t>RV 계</t>
    <phoneticPr fontId="39" type="noConversion"/>
  </si>
  <si>
    <t>소상 계</t>
    <phoneticPr fontId="39" type="noConversion"/>
  </si>
  <si>
    <t>버스</t>
    <phoneticPr fontId="39" type="noConversion"/>
  </si>
  <si>
    <t>대형 계</t>
    <phoneticPr fontId="39" type="noConversion"/>
  </si>
  <si>
    <t>국내 판매 계</t>
    <phoneticPr fontId="39" type="noConversion"/>
  </si>
  <si>
    <t>해외 판매 계</t>
    <phoneticPr fontId="2" type="noConversion"/>
  </si>
  <si>
    <t>완성차 계</t>
    <phoneticPr fontId="39" type="noConversion"/>
  </si>
  <si>
    <t>※ 국내 하이브리드카 판매</t>
    <phoneticPr fontId="2" type="noConversion"/>
  </si>
  <si>
    <t>구  분</t>
    <phoneticPr fontId="2" type="noConversion"/>
  </si>
  <si>
    <t>전년동월
대비 (%)</t>
    <phoneticPr fontId="2" type="noConversion"/>
  </si>
  <si>
    <t>전월
대비 (%)</t>
    <phoneticPr fontId="2" type="noConversion"/>
  </si>
  <si>
    <t>전년누계
대비 (%)</t>
    <phoneticPr fontId="2" type="noConversion"/>
  </si>
  <si>
    <t>쏘나타 (전체)</t>
    <phoneticPr fontId="2" type="noConversion"/>
  </si>
  <si>
    <t>(하이브리드)</t>
    <phoneticPr fontId="2" type="noConversion"/>
  </si>
  <si>
    <t>i40</t>
    <phoneticPr fontId="2" type="noConversion"/>
  </si>
  <si>
    <t>RV</t>
    <phoneticPr fontId="2" type="noConversion"/>
  </si>
  <si>
    <t>승용</t>
    <phoneticPr fontId="2" type="noConversion"/>
  </si>
  <si>
    <t>구분</t>
    <phoneticPr fontId="2" type="noConversion"/>
  </si>
  <si>
    <t>전년동월
대비</t>
    <phoneticPr fontId="2" type="noConversion"/>
  </si>
  <si>
    <t>전월
대비</t>
    <phoneticPr fontId="2" type="noConversion"/>
  </si>
  <si>
    <t>국내</t>
    <phoneticPr fontId="2" type="noConversion"/>
  </si>
  <si>
    <t>계</t>
    <phoneticPr fontId="2" type="noConversion"/>
  </si>
  <si>
    <t>맥스크루즈</t>
    <phoneticPr fontId="2" type="noConversion"/>
  </si>
  <si>
    <t>그랜저 (전체)</t>
    <phoneticPr fontId="2" type="noConversion"/>
  </si>
  <si>
    <t>HG</t>
    <phoneticPr fontId="2" type="noConversion"/>
  </si>
  <si>
    <t>하이브리드 합계</t>
    <phoneticPr fontId="2" type="noConversion"/>
  </si>
  <si>
    <t>LF</t>
    <phoneticPr fontId="2" type="noConversion"/>
  </si>
  <si>
    <t>-</t>
    <phoneticPr fontId="2" type="noConversion"/>
  </si>
  <si>
    <t>베라크루즈</t>
    <phoneticPr fontId="2" type="noConversion"/>
  </si>
  <si>
    <t>아슬란</t>
    <phoneticPr fontId="2" type="noConversion"/>
  </si>
  <si>
    <t>LF 하이브리드</t>
    <phoneticPr fontId="2" type="noConversion"/>
  </si>
  <si>
    <t>2015년</t>
    <phoneticPr fontId="2" type="noConversion"/>
  </si>
  <si>
    <t>※ 2015년</t>
    <phoneticPr fontId="2" type="noConversion"/>
  </si>
  <si>
    <t>전년
동월대비
(%)</t>
    <phoneticPr fontId="2" type="noConversion"/>
  </si>
  <si>
    <t>투싼</t>
    <phoneticPr fontId="2" type="noConversion"/>
  </si>
  <si>
    <t>신형 투싼</t>
    <phoneticPr fontId="2" type="noConversion"/>
  </si>
  <si>
    <t>AD</t>
    <phoneticPr fontId="2" type="noConversion"/>
  </si>
  <si>
    <t>·</t>
    <phoneticPr fontId="2" type="noConversion"/>
  </si>
  <si>
    <t>제네시스 계</t>
    <phoneticPr fontId="39" type="noConversion"/>
  </si>
  <si>
    <t>EQ900</t>
    <phoneticPr fontId="2" type="noConversion"/>
  </si>
  <si>
    <t>DH제네시스</t>
    <phoneticPr fontId="2" type="noConversion"/>
  </si>
  <si>
    <t>2016년</t>
    <phoneticPr fontId="2" type="noConversion"/>
  </si>
  <si>
    <t>※ 2016년</t>
    <phoneticPr fontId="2" type="noConversion"/>
  </si>
  <si>
    <t>아이오닉</t>
    <phoneticPr fontId="2" type="noConversion"/>
  </si>
  <si>
    <t>아이오닉 (전체)</t>
    <phoneticPr fontId="2" type="noConversion"/>
  </si>
  <si>
    <t>2월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</si>
  <si>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</si>
  <si>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</si>
  <si>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</si>
  <si>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아이오닉</t>
    <phoneticPr fontId="2" type="noConversion"/>
  </si>
  <si>
    <t>전기차</t>
    <phoneticPr fontId="2" type="noConversion"/>
  </si>
  <si>
    <t>7월</t>
    <phoneticPr fontId="2" type="noConversion"/>
  </si>
  <si>
    <t>G80/제네시스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</si>
  <si>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</si>
  <si>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</si>
  <si>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</si>
  <si>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IG</t>
    <phoneticPr fontId="2" type="noConversion"/>
  </si>
  <si>
    <t>11월</t>
    <phoneticPr fontId="2" type="noConversion"/>
  </si>
  <si>
    <t>12월</t>
    <phoneticPr fontId="2" type="noConversion"/>
  </si>
  <si>
    <t>2017년</t>
    <phoneticPr fontId="2" type="noConversion"/>
  </si>
  <si>
    <t>※ 2017년</t>
    <phoneticPr fontId="2" type="noConversion"/>
  </si>
  <si>
    <t>하이브리드(HG)</t>
    <phoneticPr fontId="2" type="noConversion"/>
  </si>
  <si>
    <t>하이브리드(IG)</t>
    <phoneticPr fontId="2" type="noConversion"/>
  </si>
  <si>
    <t>차    종</t>
  </si>
  <si>
    <t>계</t>
  </si>
  <si>
    <t>승용</t>
  </si>
  <si>
    <t>엑센트</t>
  </si>
  <si>
    <t>벨로스터</t>
  </si>
  <si>
    <t>아반떼</t>
  </si>
  <si>
    <t>아이오닉</t>
  </si>
  <si>
    <t>i30</t>
  </si>
  <si>
    <t>쏘나타</t>
  </si>
  <si>
    <t>i40</t>
  </si>
  <si>
    <t>그랜저</t>
  </si>
  <si>
    <t>아슬란</t>
  </si>
  <si>
    <t>제네시스쿠페</t>
  </si>
  <si>
    <t>에쿠스</t>
  </si>
  <si>
    <t>RV</t>
  </si>
  <si>
    <t>투싼</t>
  </si>
  <si>
    <t>싼타페</t>
  </si>
  <si>
    <t>맥스크루즈</t>
  </si>
  <si>
    <t>소상</t>
  </si>
  <si>
    <t>대형</t>
  </si>
  <si>
    <t>버스</t>
  </si>
  <si>
    <t>트럭</t>
  </si>
  <si>
    <t>제네시스</t>
  </si>
  <si>
    <t>G80/제네시스</t>
  </si>
  <si>
    <t>EQ900</t>
  </si>
  <si>
    <t>총      계</t>
  </si>
  <si>
    <t>전년누계
대비</t>
    <phoneticPr fontId="2" type="noConversion"/>
  </si>
  <si>
    <t>코나</t>
    <phoneticPr fontId="2" type="noConversion"/>
  </si>
  <si>
    <t>코나</t>
    <phoneticPr fontId="2" type="noConversion"/>
  </si>
  <si>
    <t>G70</t>
    <phoneticPr fontId="2" type="noConversion"/>
  </si>
  <si>
    <t>G70</t>
    <phoneticPr fontId="2" type="noConversion"/>
  </si>
  <si>
    <t>G80</t>
    <phoneticPr fontId="2" type="noConversion"/>
  </si>
  <si>
    <t>해외</t>
    <phoneticPr fontId="2" type="noConversion"/>
  </si>
  <si>
    <t>2018년</t>
    <phoneticPr fontId="2" type="noConversion"/>
  </si>
  <si>
    <t>'17년 누계</t>
    <phoneticPr fontId="2" type="noConversion"/>
  </si>
  <si>
    <t>'18년 누계</t>
    <phoneticPr fontId="2" type="noConversion"/>
  </si>
  <si>
    <t>2017년</t>
    <phoneticPr fontId="2" type="noConversion"/>
  </si>
  <si>
    <t>2018년</t>
    <phoneticPr fontId="2" type="noConversion"/>
  </si>
  <si>
    <t>'18년
누계</t>
    <phoneticPr fontId="2" type="noConversion"/>
  </si>
  <si>
    <t>'17년
누계</t>
    <phoneticPr fontId="2" type="noConversion"/>
  </si>
  <si>
    <t>■ 현대차 2018년 내수 월별 판매실적</t>
    <phoneticPr fontId="2" type="noConversion"/>
  </si>
  <si>
    <t>※ 2018년</t>
    <phoneticPr fontId="2" type="noConversion"/>
  </si>
  <si>
    <t>2018년</t>
    <phoneticPr fontId="2" type="noConversion"/>
  </si>
  <si>
    <t>2018년</t>
    <phoneticPr fontId="2" type="noConversion"/>
  </si>
  <si>
    <t>2018년</t>
    <phoneticPr fontId="2" type="noConversion"/>
  </si>
  <si>
    <t>싼타페</t>
    <phoneticPr fontId="2" type="noConversion"/>
  </si>
  <si>
    <t>DM</t>
    <phoneticPr fontId="2" type="noConversion"/>
  </si>
  <si>
    <t>TM</t>
    <phoneticPr fontId="2" type="noConversion"/>
  </si>
  <si>
    <t>넥쏘</t>
    <phoneticPr fontId="2" type="noConversion"/>
  </si>
  <si>
    <t>넥쏘</t>
    <phoneticPr fontId="2" type="noConversion"/>
  </si>
  <si>
    <t>.</t>
    <phoneticPr fontId="2" type="noConversion"/>
  </si>
  <si>
    <t>승용 계</t>
    <phoneticPr fontId="39" type="noConversion"/>
  </si>
  <si>
    <t>■ 현대차 2018년 5월 판매실적</t>
    <phoneticPr fontId="2" type="noConversion"/>
  </si>
  <si>
    <t>코나</t>
    <phoneticPr fontId="2" type="noConversion"/>
  </si>
  <si>
    <t>OS</t>
    <phoneticPr fontId="2" type="noConversion"/>
  </si>
  <si>
    <t>■ 현대차 2018년 5월 판매실적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</si>
</sst>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[Red]\(#,##0\)"/>
    <numFmt numFmtId="180" formatCode="0&quot;월&quot;"/>
    <numFmt numFmtId="181" formatCode="&quot;1-&quot;0&quot;월&quot;"/>
    <numFmt numFmtId="182" formatCode="#&quot;년&quot;"/>
    <numFmt numFmtId="183" formatCode="####&quot;년&quot;"/>
    <numFmt numFmtId="184" formatCode="0&quot;년&quot;"/>
    <numFmt numFmtId="185" formatCode="&quot;■ 현대차 2010년 &quot;##&quot;월 판매실적&quot;"/>
  </numFmts>
  <fonts count="6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HY헤드라인M"/>
      <family val="1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sz val="10"/>
      <name val="HY헤드라인M"/>
      <family val="1"/>
      <charset val="129"/>
    </font>
    <font>
      <sz val="7.5"/>
      <name val="돋움"/>
      <family val="3"/>
      <charset val="129"/>
    </font>
    <font>
      <sz val="11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20"/>
      <name val="HY헤드라인M"/>
      <family val="1"/>
      <charset val="129"/>
    </font>
    <font>
      <sz val="12"/>
      <name val="HY헤드라인M"/>
      <family val="1"/>
      <charset val="129"/>
    </font>
    <font>
      <sz val="12"/>
      <name val="Times New Roman"/>
      <family val="1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11"/>
      <name val="Times New Roman"/>
      <family val="1"/>
    </font>
    <font>
      <sz val="9"/>
      <name val="새굴림"/>
      <family val="1"/>
      <charset val="129"/>
    </font>
    <font>
      <sz val="10"/>
      <name val="굴림"/>
      <family val="3"/>
      <charset val="129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HY헤드라인M"/>
      <family val="1"/>
      <charset val="129"/>
    </font>
    <font>
      <sz val="12"/>
      <name val="굴림"/>
      <family val="3"/>
      <charset val="129"/>
    </font>
    <font>
      <sz val="8"/>
      <name val="굴림"/>
      <family val="3"/>
      <charset val="129"/>
    </font>
    <font>
      <sz val="8"/>
      <color indexed="10"/>
      <name val="돋움"/>
      <family val="3"/>
      <charset val="129"/>
    </font>
    <font>
      <sz val="12"/>
      <name val="가는각진제목체"/>
      <family val="1"/>
      <charset val="129"/>
    </font>
    <font>
      <b/>
      <sz val="12"/>
      <name val="가는각진제목체"/>
      <family val="1"/>
      <charset val="129"/>
    </font>
    <font>
      <sz val="8"/>
      <name val="Times New Roman"/>
      <family val="1"/>
    </font>
    <font>
      <sz val="8"/>
      <name val="HY헤드라인M"/>
      <family val="1"/>
      <charset val="129"/>
    </font>
    <font>
      <sz val="9"/>
      <name val="HY헤드라인M"/>
      <family val="1"/>
      <charset val="129"/>
    </font>
    <font>
      <sz val="9"/>
      <name val="Times New Roman"/>
      <family val="1"/>
    </font>
    <font>
      <sz val="7"/>
      <name val="HY헤드라인M"/>
      <family val="1"/>
      <charset val="129"/>
    </font>
    <font>
      <b/>
      <sz val="10"/>
      <name val="Arial"/>
      <family val="2"/>
    </font>
    <font>
      <i/>
      <sz val="9"/>
      <name val="HY헤드라인M"/>
      <family val="1"/>
      <charset val="129"/>
    </font>
    <font>
      <i/>
      <sz val="10"/>
      <name val="HY헤드라인M"/>
      <family val="1"/>
      <charset val="129"/>
    </font>
    <font>
      <b/>
      <i/>
      <sz val="10"/>
      <name val="Arial"/>
      <family val="2"/>
    </font>
    <font>
      <sz val="11"/>
      <name val="바탕"/>
      <family val="1"/>
      <charset val="129"/>
    </font>
    <font>
      <sz val="7.5"/>
      <name val="HY헤드라인M"/>
      <family val="1"/>
      <charset val="129"/>
    </font>
    <font>
      <b/>
      <sz val="8"/>
      <name val="돋움"/>
      <family val="3"/>
      <charset val="129"/>
    </font>
    <font>
      <sz val="9"/>
      <name val="바탕"/>
      <family val="1"/>
      <charset val="129"/>
    </font>
    <font>
      <sz val="9"/>
      <name val="굴림"/>
      <family val="3"/>
      <charset val="129"/>
    </font>
    <font>
      <sz val="12"/>
      <name val="바탕"/>
      <family val="1"/>
      <charset val="129"/>
    </font>
    <font>
      <sz val="5"/>
      <name val="돋움"/>
      <family val="3"/>
      <charset val="129"/>
    </font>
    <font>
      <sz val="6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7" borderId="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" fillId="0" borderId="0"/>
  </cellStyleXfs>
  <cellXfs count="4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83" fontId="4" fillId="0" borderId="10" xfId="0" applyNumberFormat="1" applyFont="1" applyBorder="1" applyAlignment="1">
      <alignment horizontal="center"/>
    </xf>
    <xf numFmtId="184" fontId="4" fillId="0" borderId="11" xfId="0" applyNumberFormat="1" applyFont="1" applyBorder="1" applyAlignment="1">
      <alignment horizontal="center"/>
    </xf>
    <xf numFmtId="49" fontId="0" fillId="0" borderId="0" xfId="0" applyNumberFormat="1" applyBorder="1">
      <alignment vertical="center"/>
    </xf>
    <xf numFmtId="180" fontId="4" fillId="0" borderId="12" xfId="0" applyNumberFormat="1" applyFont="1" applyFill="1" applyBorder="1" applyAlignment="1">
      <alignment horizontal="center" vertical="top" wrapText="1"/>
    </xf>
    <xf numFmtId="180" fontId="4" fillId="0" borderId="13" xfId="0" applyNumberFormat="1" applyFont="1" applyBorder="1" applyAlignment="1">
      <alignment horizontal="center" vertical="top"/>
    </xf>
    <xf numFmtId="0" fontId="0" fillId="0" borderId="0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41" fontId="4" fillId="25" borderId="15" xfId="33" applyFont="1" applyFill="1" applyBorder="1">
      <alignment vertical="center"/>
    </xf>
    <xf numFmtId="41" fontId="4" fillId="24" borderId="15" xfId="33" applyFont="1" applyFill="1" applyBorder="1">
      <alignment vertical="center"/>
    </xf>
    <xf numFmtId="41" fontId="4" fillId="26" borderId="16" xfId="33" applyFont="1" applyFill="1" applyBorder="1">
      <alignment vertical="center"/>
    </xf>
    <xf numFmtId="41" fontId="4" fillId="0" borderId="0" xfId="33" applyFont="1" applyFill="1" applyBorder="1">
      <alignment vertical="center"/>
    </xf>
    <xf numFmtId="41" fontId="4" fillId="25" borderId="17" xfId="33" applyFont="1" applyFill="1" applyBorder="1">
      <alignment vertical="center"/>
    </xf>
    <xf numFmtId="41" fontId="4" fillId="24" borderId="17" xfId="33" applyFont="1" applyFill="1" applyBorder="1">
      <alignment vertical="center"/>
    </xf>
    <xf numFmtId="41" fontId="4" fillId="26" borderId="18" xfId="33" applyFont="1" applyFill="1" applyBorder="1">
      <alignment vertical="center"/>
    </xf>
    <xf numFmtId="41" fontId="4" fillId="25" borderId="19" xfId="33" applyFont="1" applyFill="1" applyBorder="1">
      <alignment vertical="center"/>
    </xf>
    <xf numFmtId="41" fontId="4" fillId="24" borderId="19" xfId="33" applyFont="1" applyFill="1" applyBorder="1">
      <alignment vertical="center"/>
    </xf>
    <xf numFmtId="41" fontId="4" fillId="26" borderId="20" xfId="33" applyFont="1" applyFill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1" fontId="4" fillId="25" borderId="23" xfId="33" applyFont="1" applyFill="1" applyBorder="1">
      <alignment vertical="center"/>
    </xf>
    <xf numFmtId="41" fontId="4" fillId="24" borderId="23" xfId="33" applyFont="1" applyFill="1" applyBorder="1">
      <alignment vertical="center"/>
    </xf>
    <xf numFmtId="41" fontId="4" fillId="26" borderId="24" xfId="33" applyFont="1" applyFill="1" applyBorder="1">
      <alignment vertical="center"/>
    </xf>
    <xf numFmtId="180" fontId="4" fillId="0" borderId="25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6" fillId="0" borderId="0" xfId="0" applyFont="1">
      <alignment vertical="center"/>
    </xf>
    <xf numFmtId="41" fontId="6" fillId="0" borderId="0" xfId="33" applyFont="1">
      <alignment vertical="center"/>
    </xf>
    <xf numFmtId="0" fontId="2" fillId="26" borderId="0" xfId="0" applyFont="1" applyFill="1">
      <alignment vertical="center"/>
    </xf>
    <xf numFmtId="41" fontId="2" fillId="0" borderId="0" xfId="33" applyFont="1">
      <alignment vertical="center"/>
    </xf>
    <xf numFmtId="0" fontId="2" fillId="0" borderId="0" xfId="0" applyFont="1">
      <alignment vertical="center"/>
    </xf>
    <xf numFmtId="180" fontId="7" fillId="0" borderId="28" xfId="33" applyNumberFormat="1" applyFont="1" applyBorder="1" applyAlignment="1">
      <alignment horizontal="center" vertical="center"/>
    </xf>
    <xf numFmtId="180" fontId="7" fillId="0" borderId="29" xfId="33" applyNumberFormat="1" applyFont="1" applyBorder="1" applyAlignment="1">
      <alignment horizontal="center" vertical="center"/>
    </xf>
    <xf numFmtId="178" fontId="7" fillId="0" borderId="30" xfId="0" applyNumberFormat="1" applyFont="1" applyBorder="1" applyAlignment="1">
      <alignment horizontal="center" vertical="center"/>
    </xf>
    <xf numFmtId="178" fontId="7" fillId="0" borderId="31" xfId="0" applyNumberFormat="1" applyFont="1" applyBorder="1">
      <alignment vertical="center"/>
    </xf>
    <xf numFmtId="41" fontId="7" fillId="0" borderId="32" xfId="33" applyFont="1" applyBorder="1" applyAlignment="1">
      <alignment horizontal="center" vertical="center"/>
    </xf>
    <xf numFmtId="41" fontId="7" fillId="0" borderId="33" xfId="33" applyFont="1" applyBorder="1" applyAlignment="1">
      <alignment horizontal="center" vertical="center"/>
    </xf>
    <xf numFmtId="41" fontId="7" fillId="0" borderId="34" xfId="33" applyFont="1" applyBorder="1" applyAlignment="1">
      <alignment horizontal="center" vertical="center"/>
    </xf>
    <xf numFmtId="178" fontId="7" fillId="0" borderId="35" xfId="0" applyNumberFormat="1" applyFont="1" applyBorder="1">
      <alignment vertical="center"/>
    </xf>
    <xf numFmtId="41" fontId="7" fillId="0" borderId="36" xfId="33" applyFont="1" applyBorder="1" applyAlignment="1">
      <alignment horizontal="center" vertical="center"/>
    </xf>
    <xf numFmtId="41" fontId="7" fillId="0" borderId="37" xfId="33" applyFont="1" applyBorder="1" applyAlignment="1">
      <alignment horizontal="center" vertical="center"/>
    </xf>
    <xf numFmtId="41" fontId="7" fillId="0" borderId="38" xfId="33" applyFont="1" applyBorder="1" applyAlignment="1">
      <alignment horizontal="center" vertical="center"/>
    </xf>
    <xf numFmtId="41" fontId="7" fillId="0" borderId="37" xfId="33" applyFont="1" applyFill="1" applyBorder="1" applyAlignment="1">
      <alignment horizontal="center" vertical="center"/>
    </xf>
    <xf numFmtId="178" fontId="7" fillId="0" borderId="35" xfId="0" applyNumberFormat="1" applyFont="1" applyFill="1" applyBorder="1">
      <alignment vertical="center"/>
    </xf>
    <xf numFmtId="41" fontId="7" fillId="0" borderId="36" xfId="33" applyFont="1" applyFill="1" applyBorder="1" applyAlignment="1">
      <alignment horizontal="center" vertical="center"/>
    </xf>
    <xf numFmtId="178" fontId="7" fillId="27" borderId="39" xfId="0" applyNumberFormat="1" applyFont="1" applyFill="1" applyBorder="1" applyAlignment="1">
      <alignment horizontal="center" vertical="center"/>
    </xf>
    <xf numFmtId="41" fontId="7" fillId="27" borderId="36" xfId="33" applyFont="1" applyFill="1" applyBorder="1" applyAlignment="1">
      <alignment horizontal="center" vertical="center"/>
    </xf>
    <xf numFmtId="41" fontId="7" fillId="27" borderId="18" xfId="33" applyFont="1" applyFill="1" applyBorder="1" applyAlignment="1">
      <alignment horizontal="center" vertical="center"/>
    </xf>
    <xf numFmtId="178" fontId="7" fillId="0" borderId="40" xfId="0" applyNumberFormat="1" applyFont="1" applyBorder="1">
      <alignment vertical="center"/>
    </xf>
    <xf numFmtId="41" fontId="7" fillId="0" borderId="41" xfId="33" applyFont="1" applyBorder="1" applyAlignment="1">
      <alignment horizontal="center" vertical="center"/>
    </xf>
    <xf numFmtId="41" fontId="7" fillId="0" borderId="42" xfId="33" applyFont="1" applyBorder="1" applyAlignment="1">
      <alignment horizontal="center" vertical="center"/>
    </xf>
    <xf numFmtId="41" fontId="7" fillId="0" borderId="43" xfId="33" applyFont="1" applyBorder="1" applyAlignment="1">
      <alignment horizontal="center" vertical="center"/>
    </xf>
    <xf numFmtId="178" fontId="7" fillId="27" borderId="44" xfId="0" applyNumberFormat="1" applyFont="1" applyFill="1" applyBorder="1" applyAlignment="1">
      <alignment horizontal="center" vertical="center"/>
    </xf>
    <xf numFmtId="41" fontId="7" fillId="27" borderId="45" xfId="33" applyFont="1" applyFill="1" applyBorder="1" applyAlignment="1">
      <alignment horizontal="center" vertical="center"/>
    </xf>
    <xf numFmtId="41" fontId="7" fillId="27" borderId="46" xfId="33" applyFont="1" applyFill="1" applyBorder="1" applyAlignment="1">
      <alignment horizontal="center" vertical="center"/>
    </xf>
    <xf numFmtId="41" fontId="7" fillId="28" borderId="47" xfId="33" applyFont="1" applyFill="1" applyBorder="1" applyAlignment="1">
      <alignment horizontal="center" vertical="center"/>
    </xf>
    <xf numFmtId="43" fontId="2" fillId="0" borderId="0" xfId="0" applyNumberFormat="1" applyFont="1">
      <alignment vertical="center"/>
    </xf>
    <xf numFmtId="41" fontId="34" fillId="0" borderId="48" xfId="33" applyFont="1" applyBorder="1" applyAlignment="1">
      <alignment vertical="center"/>
    </xf>
    <xf numFmtId="41" fontId="34" fillId="0" borderId="49" xfId="33" applyFont="1" applyBorder="1" applyAlignment="1">
      <alignment vertical="center"/>
    </xf>
    <xf numFmtId="41" fontId="34" fillId="0" borderId="49" xfId="33" quotePrefix="1" applyFont="1" applyBorder="1" applyAlignment="1">
      <alignment horizontal="center" vertical="center"/>
    </xf>
    <xf numFmtId="41" fontId="34" fillId="0" borderId="50" xfId="33" applyFont="1" applyBorder="1" applyAlignment="1">
      <alignment vertical="center"/>
    </xf>
    <xf numFmtId="41" fontId="34" fillId="0" borderId="51" xfId="33" applyFont="1" applyBorder="1" applyAlignment="1">
      <alignment vertical="center"/>
    </xf>
    <xf numFmtId="41" fontId="34" fillId="0" borderId="48" xfId="33" applyFont="1" applyFill="1" applyBorder="1" applyAlignment="1">
      <alignment vertical="center"/>
    </xf>
    <xf numFmtId="41" fontId="34" fillId="0" borderId="0" xfId="33" applyFont="1" applyFill="1" applyBorder="1" applyAlignment="1">
      <alignment vertical="center"/>
    </xf>
    <xf numFmtId="41" fontId="36" fillId="0" borderId="52" xfId="33" applyFont="1" applyFill="1" applyBorder="1" applyAlignment="1">
      <alignment vertical="center"/>
    </xf>
    <xf numFmtId="41" fontId="34" fillId="25" borderId="53" xfId="33" applyFont="1" applyFill="1" applyBorder="1" applyAlignment="1">
      <alignment vertical="center"/>
    </xf>
    <xf numFmtId="41" fontId="36" fillId="0" borderId="0" xfId="33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54" xfId="0" applyFont="1" applyBorder="1" applyAlignment="1">
      <alignment horizontal="center" vertical="center"/>
    </xf>
    <xf numFmtId="41" fontId="28" fillId="0" borderId="0" xfId="0" applyNumberFormat="1" applyFont="1" applyAlignment="1">
      <alignment vertical="center"/>
    </xf>
    <xf numFmtId="0" fontId="8" fillId="0" borderId="55" xfId="0" quotePrefix="1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textRotation="255"/>
    </xf>
    <xf numFmtId="49" fontId="8" fillId="0" borderId="55" xfId="0" applyNumberFormat="1" applyFont="1" applyBorder="1" applyAlignment="1">
      <alignment horizontal="center" vertical="center" textRotation="255"/>
    </xf>
    <xf numFmtId="0" fontId="33" fillId="0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 wrapText="1"/>
    </xf>
    <xf numFmtId="0" fontId="37" fillId="25" borderId="60" xfId="0" applyFont="1" applyFill="1" applyBorder="1" applyAlignment="1">
      <alignment horizontal="centerContinuous" vertical="center"/>
    </xf>
    <xf numFmtId="0" fontId="8" fillId="25" borderId="52" xfId="0" applyFont="1" applyFill="1" applyBorder="1" applyAlignment="1">
      <alignment horizontal="centerContinuous" vertical="center"/>
    </xf>
    <xf numFmtId="0" fontId="8" fillId="0" borderId="52" xfId="0" applyFont="1" applyFill="1" applyBorder="1" applyAlignment="1">
      <alignment horizontal="centerContinuous" vertical="center"/>
    </xf>
    <xf numFmtId="41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8" fillId="25" borderId="51" xfId="0" applyFont="1" applyFill="1" applyBorder="1" applyAlignment="1">
      <alignment horizontal="centerContinuous" vertical="center"/>
    </xf>
    <xf numFmtId="41" fontId="36" fillId="25" borderId="36" xfId="33" applyFont="1" applyFill="1" applyBorder="1" applyAlignment="1">
      <alignment vertical="center"/>
    </xf>
    <xf numFmtId="0" fontId="38" fillId="0" borderId="0" xfId="0" applyFont="1" applyAlignment="1">
      <alignment vertical="center"/>
    </xf>
    <xf numFmtId="178" fontId="7" fillId="0" borderId="61" xfId="0" applyNumberFormat="1" applyFont="1" applyFill="1" applyBorder="1">
      <alignment vertical="center"/>
    </xf>
    <xf numFmtId="41" fontId="7" fillId="0" borderId="62" xfId="33" applyFont="1" applyFill="1" applyBorder="1" applyAlignment="1">
      <alignment horizontal="center" vertical="center"/>
    </xf>
    <xf numFmtId="178" fontId="7" fillId="0" borderId="61" xfId="0" applyNumberFormat="1" applyFont="1" applyBorder="1">
      <alignment vertical="center"/>
    </xf>
    <xf numFmtId="41" fontId="7" fillId="0" borderId="62" xfId="33" applyFont="1" applyBorder="1" applyAlignment="1">
      <alignment horizontal="center" vertical="center"/>
    </xf>
    <xf numFmtId="178" fontId="7" fillId="0" borderId="63" xfId="0" applyNumberFormat="1" applyFont="1" applyBorder="1">
      <alignment vertical="center"/>
    </xf>
    <xf numFmtId="41" fontId="7" fillId="0" borderId="64" xfId="33" applyFont="1" applyBorder="1" applyAlignment="1">
      <alignment horizontal="center" vertical="center"/>
    </xf>
    <xf numFmtId="41" fontId="7" fillId="0" borderId="65" xfId="33" applyFont="1" applyBorder="1" applyAlignment="1">
      <alignment horizontal="center" vertical="center"/>
    </xf>
    <xf numFmtId="41" fontId="7" fillId="0" borderId="66" xfId="33" applyFont="1" applyBorder="1" applyAlignment="1">
      <alignment horizontal="center" vertical="center"/>
    </xf>
    <xf numFmtId="41" fontId="7" fillId="0" borderId="65" xfId="33" applyFont="1" applyFill="1" applyBorder="1" applyAlignment="1">
      <alignment horizontal="center" vertical="center"/>
    </xf>
    <xf numFmtId="0" fontId="32" fillId="29" borderId="67" xfId="0" quotePrefix="1" applyFont="1" applyFill="1" applyBorder="1" applyAlignment="1">
      <alignment horizontal="center" vertical="center" wrapText="1"/>
    </xf>
    <xf numFmtId="0" fontId="32" fillId="29" borderId="68" xfId="0" applyFont="1" applyFill="1" applyBorder="1" applyAlignment="1">
      <alignment horizontal="center" vertical="center" wrapText="1"/>
    </xf>
    <xf numFmtId="0" fontId="2" fillId="27" borderId="69" xfId="0" applyFont="1" applyFill="1" applyBorder="1">
      <alignment vertical="center"/>
    </xf>
    <xf numFmtId="0" fontId="2" fillId="27" borderId="70" xfId="0" applyFont="1" applyFill="1" applyBorder="1">
      <alignment vertical="center"/>
    </xf>
    <xf numFmtId="41" fontId="2" fillId="27" borderId="70" xfId="33" applyFont="1" applyFill="1" applyBorder="1">
      <alignment vertical="center"/>
    </xf>
    <xf numFmtId="41" fontId="2" fillId="27" borderId="70" xfId="0" applyNumberFormat="1" applyFont="1" applyFill="1" applyBorder="1">
      <alignment vertical="center"/>
    </xf>
    <xf numFmtId="0" fontId="2" fillId="27" borderId="71" xfId="0" applyFont="1" applyFill="1" applyBorder="1">
      <alignment vertical="center"/>
    </xf>
    <xf numFmtId="0" fontId="2" fillId="0" borderId="70" xfId="0" applyFont="1" applyBorder="1">
      <alignment vertical="center"/>
    </xf>
    <xf numFmtId="41" fontId="7" fillId="0" borderId="70" xfId="33" applyFont="1" applyBorder="1" applyAlignment="1">
      <alignment horizontal="center" vertical="center"/>
    </xf>
    <xf numFmtId="41" fontId="2" fillId="0" borderId="70" xfId="0" applyNumberFormat="1" applyFont="1" applyBorder="1">
      <alignment vertical="center"/>
    </xf>
    <xf numFmtId="0" fontId="2" fillId="27" borderId="72" xfId="0" applyFont="1" applyFill="1" applyBorder="1">
      <alignment vertical="center"/>
    </xf>
    <xf numFmtId="41" fontId="2" fillId="0" borderId="70" xfId="33" applyFont="1" applyBorder="1">
      <alignment vertical="center"/>
    </xf>
    <xf numFmtId="0" fontId="40" fillId="0" borderId="0" xfId="0" applyFont="1">
      <alignment vertical="center"/>
    </xf>
    <xf numFmtId="0" fontId="2" fillId="27" borderId="73" xfId="0" applyFont="1" applyFill="1" applyBorder="1">
      <alignment vertical="center"/>
    </xf>
    <xf numFmtId="0" fontId="2" fillId="27" borderId="74" xfId="0" applyFont="1" applyFill="1" applyBorder="1">
      <alignment vertical="center"/>
    </xf>
    <xf numFmtId="0" fontId="2" fillId="0" borderId="0" xfId="0" applyFont="1" applyBorder="1">
      <alignment vertical="center"/>
    </xf>
    <xf numFmtId="41" fontId="2" fillId="0" borderId="0" xfId="33" applyFont="1" applyBorder="1">
      <alignment vertical="center"/>
    </xf>
    <xf numFmtId="41" fontId="2" fillId="0" borderId="0" xfId="0" applyNumberFormat="1" applyFont="1" applyBorder="1">
      <alignment vertical="center"/>
    </xf>
    <xf numFmtId="41" fontId="7" fillId="0" borderId="74" xfId="33" applyFont="1" applyBorder="1" applyAlignment="1">
      <alignment horizontal="center" vertical="center"/>
    </xf>
    <xf numFmtId="41" fontId="2" fillId="0" borderId="74" xfId="33" applyFont="1" applyBorder="1">
      <alignment vertical="center"/>
    </xf>
    <xf numFmtId="41" fontId="7" fillId="0" borderId="75" xfId="33" applyFont="1" applyBorder="1" applyAlignment="1">
      <alignment horizontal="center" vertical="center"/>
    </xf>
    <xf numFmtId="41" fontId="7" fillId="0" borderId="76" xfId="33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41" fillId="0" borderId="0" xfId="44" applyFont="1" applyAlignment="1">
      <alignment horizontal="left" vertical="top"/>
    </xf>
    <xf numFmtId="0" fontId="42" fillId="0" borderId="0" xfId="44" applyFont="1" applyAlignment="1">
      <alignment horizontal="left" vertical="top"/>
    </xf>
    <xf numFmtId="0" fontId="28" fillId="0" borderId="0" xfId="44" applyFont="1" applyAlignment="1">
      <alignment vertical="center"/>
    </xf>
    <xf numFmtId="0" fontId="43" fillId="0" borderId="0" xfId="44" applyFont="1" applyAlignment="1">
      <alignment horizontal="center" vertical="center"/>
    </xf>
    <xf numFmtId="0" fontId="43" fillId="0" borderId="0" xfId="44" applyFont="1" applyAlignment="1">
      <alignment vertical="center"/>
    </xf>
    <xf numFmtId="0" fontId="33" fillId="0" borderId="0" xfId="44" applyFont="1" applyFill="1" applyBorder="1" applyAlignment="1">
      <alignment vertical="center" wrapText="1"/>
    </xf>
    <xf numFmtId="41" fontId="33" fillId="0" borderId="0" xfId="44" applyNumberFormat="1" applyFont="1" applyAlignment="1">
      <alignment vertical="center"/>
    </xf>
    <xf numFmtId="0" fontId="33" fillId="0" borderId="0" xfId="44" applyFont="1" applyAlignment="1">
      <alignment vertical="center"/>
    </xf>
    <xf numFmtId="0" fontId="33" fillId="0" borderId="0" xfId="44" applyFont="1" applyFill="1" applyBorder="1" applyAlignment="1">
      <alignment vertical="center"/>
    </xf>
    <xf numFmtId="0" fontId="33" fillId="0" borderId="0" xfId="44" applyFont="1" applyFill="1" applyBorder="1" applyAlignment="1">
      <alignment horizontal="left" vertical="center"/>
    </xf>
    <xf numFmtId="0" fontId="46" fillId="0" borderId="0" xfId="44" applyFont="1" applyAlignment="1">
      <alignment horizontal="center" vertical="center"/>
    </xf>
    <xf numFmtId="41" fontId="48" fillId="0" borderId="0" xfId="33" applyFont="1" applyFill="1" applyBorder="1" applyAlignment="1">
      <alignment vertical="center"/>
    </xf>
    <xf numFmtId="41" fontId="48" fillId="25" borderId="48" xfId="33" applyFont="1" applyFill="1" applyBorder="1" applyAlignment="1">
      <alignment vertical="center"/>
    </xf>
    <xf numFmtId="0" fontId="47" fillId="30" borderId="77" xfId="44" applyFont="1" applyFill="1" applyBorder="1" applyAlignment="1">
      <alignment horizontal="center" vertical="center" wrapText="1"/>
    </xf>
    <xf numFmtId="0" fontId="47" fillId="30" borderId="68" xfId="44" applyFont="1" applyFill="1" applyBorder="1" applyAlignment="1">
      <alignment horizontal="center" vertical="center" wrapText="1"/>
    </xf>
    <xf numFmtId="41" fontId="51" fillId="0" borderId="53" xfId="0" applyNumberFormat="1" applyFont="1" applyFill="1" applyBorder="1" applyAlignment="1">
      <alignment vertical="center"/>
    </xf>
    <xf numFmtId="41" fontId="51" fillId="0" borderId="78" xfId="33" applyFont="1" applyFill="1" applyBorder="1" applyAlignment="1">
      <alignment vertical="center"/>
    </xf>
    <xf numFmtId="41" fontId="51" fillId="0" borderId="79" xfId="33" applyFont="1" applyFill="1" applyBorder="1" applyAlignment="1">
      <alignment vertical="center"/>
    </xf>
    <xf numFmtId="176" fontId="48" fillId="0" borderId="0" xfId="29" applyNumberFormat="1" applyFont="1" applyFill="1" applyBorder="1" applyAlignment="1">
      <alignment vertical="center"/>
    </xf>
    <xf numFmtId="41" fontId="48" fillId="25" borderId="64" xfId="33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52" fillId="31" borderId="0" xfId="0" applyFont="1" applyFill="1" applyBorder="1" applyAlignment="1">
      <alignment horizontal="center" vertical="center"/>
    </xf>
    <xf numFmtId="41" fontId="36" fillId="0" borderId="0" xfId="33" applyFont="1" applyBorder="1" applyAlignment="1">
      <alignment vertical="center"/>
    </xf>
    <xf numFmtId="41" fontId="51" fillId="0" borderId="36" xfId="0" applyNumberFormat="1" applyFont="1" applyFill="1" applyBorder="1" applyAlignment="1">
      <alignment vertical="center"/>
    </xf>
    <xf numFmtId="176" fontId="35" fillId="31" borderId="54" xfId="29" applyNumberFormat="1" applyFont="1" applyFill="1" applyBorder="1" applyAlignment="1">
      <alignment vertical="center"/>
    </xf>
    <xf numFmtId="176" fontId="35" fillId="31" borderId="56" xfId="29" applyNumberFormat="1" applyFont="1" applyFill="1" applyBorder="1" applyAlignment="1">
      <alignment vertical="center"/>
    </xf>
    <xf numFmtId="176" fontId="35" fillId="31" borderId="80" xfId="29" applyNumberFormat="1" applyFont="1" applyFill="1" applyBorder="1" applyAlignment="1">
      <alignment vertical="center"/>
    </xf>
    <xf numFmtId="176" fontId="35" fillId="31" borderId="71" xfId="29" applyNumberFormat="1" applyFont="1" applyFill="1" applyBorder="1" applyAlignment="1">
      <alignment vertical="center"/>
    </xf>
    <xf numFmtId="176" fontId="35" fillId="31" borderId="72" xfId="29" applyNumberFormat="1" applyFont="1" applyFill="1" applyBorder="1" applyAlignment="1">
      <alignment vertical="center"/>
    </xf>
    <xf numFmtId="176" fontId="35" fillId="25" borderId="54" xfId="29" applyNumberFormat="1" applyFont="1" applyFill="1" applyBorder="1" applyAlignment="1">
      <alignment vertical="center"/>
    </xf>
    <xf numFmtId="176" fontId="35" fillId="25" borderId="81" xfId="29" applyNumberFormat="1" applyFont="1" applyFill="1" applyBorder="1" applyAlignment="1">
      <alignment vertical="center"/>
    </xf>
    <xf numFmtId="176" fontId="35" fillId="31" borderId="82" xfId="29" applyNumberFormat="1" applyFont="1" applyFill="1" applyBorder="1" applyAlignment="1">
      <alignment vertical="center"/>
    </xf>
    <xf numFmtId="176" fontId="35" fillId="31" borderId="83" xfId="29" applyNumberFormat="1" applyFont="1" applyFill="1" applyBorder="1" applyAlignment="1">
      <alignment vertical="center"/>
    </xf>
    <xf numFmtId="176" fontId="35" fillId="31" borderId="84" xfId="29" applyNumberFormat="1" applyFont="1" applyFill="1" applyBorder="1" applyAlignment="1">
      <alignment vertical="center"/>
    </xf>
    <xf numFmtId="176" fontId="35" fillId="25" borderId="82" xfId="29" applyNumberFormat="1" applyFont="1" applyFill="1" applyBorder="1" applyAlignment="1">
      <alignment vertical="center"/>
    </xf>
    <xf numFmtId="176" fontId="35" fillId="25" borderId="85" xfId="29" applyNumberFormat="1" applyFont="1" applyFill="1" applyBorder="1" applyAlignment="1">
      <alignment vertical="center"/>
    </xf>
    <xf numFmtId="176" fontId="35" fillId="0" borderId="86" xfId="29" applyNumberFormat="1" applyFont="1" applyFill="1" applyBorder="1" applyAlignment="1">
      <alignment vertical="center"/>
    </xf>
    <xf numFmtId="176" fontId="35" fillId="0" borderId="87" xfId="29" applyNumberFormat="1" applyFont="1" applyFill="1" applyBorder="1" applyAlignment="1">
      <alignment vertical="center"/>
    </xf>
    <xf numFmtId="176" fontId="35" fillId="0" borderId="88" xfId="29" applyNumberFormat="1" applyFont="1" applyFill="1" applyBorder="1" applyAlignment="1">
      <alignment vertical="center"/>
    </xf>
    <xf numFmtId="176" fontId="35" fillId="0" borderId="85" xfId="29" applyNumberFormat="1" applyFont="1" applyFill="1" applyBorder="1" applyAlignment="1">
      <alignment vertical="center"/>
    </xf>
    <xf numFmtId="0" fontId="53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33" applyFont="1">
      <alignment vertical="center"/>
    </xf>
    <xf numFmtId="41" fontId="51" fillId="0" borderId="89" xfId="33" applyFont="1" applyFill="1" applyBorder="1" applyAlignment="1">
      <alignment vertical="center"/>
    </xf>
    <xf numFmtId="41" fontId="48" fillId="25" borderId="59" xfId="33" applyFont="1" applyFill="1" applyBorder="1" applyAlignment="1">
      <alignment vertical="center"/>
    </xf>
    <xf numFmtId="41" fontId="34" fillId="0" borderId="50" xfId="33" applyFont="1" applyFill="1" applyBorder="1" applyAlignment="1">
      <alignment vertical="center"/>
    </xf>
    <xf numFmtId="0" fontId="47" fillId="30" borderId="90" xfId="44" applyFont="1" applyFill="1" applyBorder="1" applyAlignment="1">
      <alignment horizontal="center" vertical="center"/>
    </xf>
    <xf numFmtId="41" fontId="54" fillId="0" borderId="0" xfId="33" applyFont="1">
      <alignment vertical="center"/>
    </xf>
    <xf numFmtId="0" fontId="5" fillId="0" borderId="0" xfId="0" applyFont="1">
      <alignment vertical="center"/>
    </xf>
    <xf numFmtId="176" fontId="35" fillId="25" borderId="91" xfId="29" applyNumberFormat="1" applyFont="1" applyFill="1" applyBorder="1" applyAlignment="1">
      <alignment vertical="center"/>
    </xf>
    <xf numFmtId="176" fontId="35" fillId="0" borderId="87" xfId="29" applyNumberFormat="1" applyFont="1" applyBorder="1" applyAlignment="1">
      <alignment vertical="center"/>
    </xf>
    <xf numFmtId="41" fontId="51" fillId="0" borderId="92" xfId="0" applyNumberFormat="1" applyFont="1" applyFill="1" applyBorder="1" applyAlignment="1">
      <alignment vertical="center"/>
    </xf>
    <xf numFmtId="176" fontId="35" fillId="0" borderId="85" xfId="29" applyNumberFormat="1" applyFont="1" applyBorder="1" applyAlignment="1">
      <alignment vertical="center"/>
    </xf>
    <xf numFmtId="181" fontId="4" fillId="0" borderId="93" xfId="0" applyNumberFormat="1" applyFont="1" applyBorder="1" applyAlignment="1">
      <alignment horizontal="center" vertical="top"/>
    </xf>
    <xf numFmtId="182" fontId="5" fillId="28" borderId="94" xfId="0" applyNumberFormat="1" applyFont="1" applyFill="1" applyBorder="1" applyAlignment="1">
      <alignment horizontal="center" wrapText="1"/>
    </xf>
    <xf numFmtId="184" fontId="4" fillId="0" borderId="94" xfId="0" applyNumberFormat="1" applyFont="1" applyFill="1" applyBorder="1" applyAlignment="1">
      <alignment horizontal="center" wrapText="1"/>
    </xf>
    <xf numFmtId="181" fontId="4" fillId="0" borderId="95" xfId="0" applyNumberFormat="1" applyFont="1" applyFill="1" applyBorder="1" applyAlignment="1">
      <alignment horizontal="center" vertical="top"/>
    </xf>
    <xf numFmtId="0" fontId="4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1" fontId="34" fillId="0" borderId="49" xfId="33" applyFont="1" applyFill="1" applyBorder="1" applyAlignment="1">
      <alignment vertical="center"/>
    </xf>
    <xf numFmtId="0" fontId="56" fillId="0" borderId="0" xfId="0" applyFont="1">
      <alignment vertical="center"/>
    </xf>
    <xf numFmtId="41" fontId="2" fillId="0" borderId="0" xfId="0" applyNumberFormat="1" applyFont="1">
      <alignment vertical="center"/>
    </xf>
    <xf numFmtId="41" fontId="4" fillId="0" borderId="0" xfId="0" applyNumberFormat="1" applyFont="1">
      <alignment vertical="center"/>
    </xf>
    <xf numFmtId="41" fontId="36" fillId="0" borderId="32" xfId="33" applyFont="1" applyFill="1" applyBorder="1" applyAlignment="1">
      <alignment vertical="center"/>
    </xf>
    <xf numFmtId="41" fontId="36" fillId="25" borderId="32" xfId="33" applyFont="1" applyFill="1" applyBorder="1" applyAlignment="1">
      <alignment vertical="center"/>
    </xf>
    <xf numFmtId="176" fontId="35" fillId="0" borderId="56" xfId="29" applyNumberFormat="1" applyFont="1" applyBorder="1" applyAlignment="1">
      <alignment vertical="center"/>
    </xf>
    <xf numFmtId="0" fontId="32" fillId="30" borderId="68" xfId="0" quotePrefix="1" applyFont="1" applyFill="1" applyBorder="1" applyAlignment="1">
      <alignment horizontal="center" vertical="center" wrapText="1"/>
    </xf>
    <xf numFmtId="176" fontId="35" fillId="0" borderId="83" xfId="29" applyNumberFormat="1" applyFont="1" applyFill="1" applyBorder="1" applyAlignment="1">
      <alignment vertical="center"/>
    </xf>
    <xf numFmtId="176" fontId="35" fillId="0" borderId="84" xfId="29" applyNumberFormat="1" applyFont="1" applyFill="1" applyBorder="1" applyAlignment="1">
      <alignment vertical="center"/>
    </xf>
    <xf numFmtId="41" fontId="34" fillId="0" borderId="51" xfId="33" applyFont="1" applyFill="1" applyBorder="1" applyAlignment="1">
      <alignment vertical="center"/>
    </xf>
    <xf numFmtId="176" fontId="35" fillId="0" borderId="82" xfId="29" applyNumberFormat="1" applyFont="1" applyFill="1" applyBorder="1" applyAlignment="1">
      <alignment vertical="center"/>
    </xf>
    <xf numFmtId="41" fontId="34" fillId="25" borderId="96" xfId="33" applyFont="1" applyFill="1" applyBorder="1" applyAlignment="1">
      <alignment vertical="center"/>
    </xf>
    <xf numFmtId="176" fontId="46" fillId="0" borderId="0" xfId="0" applyNumberFormat="1" applyFont="1" applyAlignment="1">
      <alignment horizontal="center" vertical="center"/>
    </xf>
    <xf numFmtId="41" fontId="7" fillId="0" borderId="70" xfId="33" applyFont="1" applyBorder="1" applyAlignment="1">
      <alignment horizontal="right" vertical="center"/>
    </xf>
    <xf numFmtId="0" fontId="57" fillId="0" borderId="0" xfId="0" applyFont="1" applyAlignment="1">
      <alignment vertical="center"/>
    </xf>
    <xf numFmtId="180" fontId="5" fillId="32" borderId="97" xfId="0" applyNumberFormat="1" applyFont="1" applyFill="1" applyBorder="1" applyAlignment="1">
      <alignment horizontal="center" vertical="top" wrapText="1"/>
    </xf>
    <xf numFmtId="178" fontId="7" fillId="0" borderId="63" xfId="0" applyNumberFormat="1" applyFont="1" applyFill="1" applyBorder="1">
      <alignment vertical="center"/>
    </xf>
    <xf numFmtId="41" fontId="7" fillId="0" borderId="64" xfId="33" applyFont="1" applyFill="1" applyBorder="1" applyAlignment="1">
      <alignment horizontal="center" vertical="center"/>
    </xf>
    <xf numFmtId="41" fontId="7" fillId="0" borderId="64" xfId="33" applyFont="1" applyFill="1" applyBorder="1" applyAlignment="1">
      <alignment horizontal="right" vertical="center"/>
    </xf>
    <xf numFmtId="0" fontId="2" fillId="0" borderId="70" xfId="0" applyFont="1" applyBorder="1" applyAlignment="1">
      <alignment vertical="center" shrinkToFit="1"/>
    </xf>
    <xf numFmtId="41" fontId="36" fillId="0" borderId="49" xfId="33" applyFont="1" applyBorder="1" applyAlignment="1">
      <alignment vertical="center"/>
    </xf>
    <xf numFmtId="41" fontId="36" fillId="0" borderId="50" xfId="33" applyFont="1" applyBorder="1" applyAlignment="1">
      <alignment vertical="center"/>
    </xf>
    <xf numFmtId="41" fontId="36" fillId="0" borderId="50" xfId="33" applyFont="1" applyFill="1" applyBorder="1" applyAlignment="1">
      <alignment vertical="center"/>
    </xf>
    <xf numFmtId="41" fontId="36" fillId="0" borderId="48" xfId="33" applyFont="1" applyBorder="1" applyAlignment="1">
      <alignment vertical="center"/>
    </xf>
    <xf numFmtId="41" fontId="36" fillId="0" borderId="48" xfId="33" applyFont="1" applyFill="1" applyBorder="1" applyAlignment="1">
      <alignment vertical="center"/>
    </xf>
    <xf numFmtId="0" fontId="33" fillId="33" borderId="60" xfId="44" applyFont="1" applyFill="1" applyBorder="1" applyAlignment="1">
      <alignment vertical="center" wrapText="1"/>
    </xf>
    <xf numFmtId="41" fontId="36" fillId="31" borderId="49" xfId="33" applyFont="1" applyFill="1" applyBorder="1" applyAlignment="1">
      <alignment vertical="center"/>
    </xf>
    <xf numFmtId="41" fontId="36" fillId="0" borderId="49" xfId="33" applyFont="1" applyBorder="1" applyAlignment="1">
      <alignment horizontal="right" vertical="center"/>
    </xf>
    <xf numFmtId="41" fontId="36" fillId="31" borderId="51" xfId="33" applyFont="1" applyFill="1" applyBorder="1" applyAlignment="1">
      <alignment vertical="center"/>
    </xf>
    <xf numFmtId="41" fontId="36" fillId="25" borderId="51" xfId="33" applyFont="1" applyFill="1" applyBorder="1" applyAlignment="1">
      <alignment vertical="center"/>
    </xf>
    <xf numFmtId="41" fontId="36" fillId="0" borderId="66" xfId="33" applyFont="1" applyBorder="1" applyAlignment="1">
      <alignment vertical="center"/>
    </xf>
    <xf numFmtId="41" fontId="36" fillId="0" borderId="98" xfId="33" applyFont="1" applyBorder="1" applyAlignment="1">
      <alignment vertical="center"/>
    </xf>
    <xf numFmtId="41" fontId="36" fillId="0" borderId="98" xfId="33" quotePrefix="1" applyFont="1" applyBorder="1" applyAlignment="1">
      <alignment horizontal="center" vertical="center"/>
    </xf>
    <xf numFmtId="41" fontId="36" fillId="0" borderId="99" xfId="33" applyFont="1" applyBorder="1" applyAlignment="1">
      <alignment vertical="center"/>
    </xf>
    <xf numFmtId="41" fontId="36" fillId="0" borderId="99" xfId="33" applyFont="1" applyFill="1" applyBorder="1" applyAlignment="1">
      <alignment vertical="center"/>
    </xf>
    <xf numFmtId="41" fontId="36" fillId="0" borderId="34" xfId="33" applyFont="1" applyBorder="1" applyAlignment="1">
      <alignment vertical="center"/>
    </xf>
    <xf numFmtId="41" fontId="36" fillId="0" borderId="66" xfId="33" applyFont="1" applyFill="1" applyBorder="1" applyAlignment="1">
      <alignment vertical="center"/>
    </xf>
    <xf numFmtId="41" fontId="36" fillId="25" borderId="100" xfId="33" applyFont="1" applyFill="1" applyBorder="1" applyAlignment="1">
      <alignment vertical="center"/>
    </xf>
    <xf numFmtId="41" fontId="36" fillId="25" borderId="38" xfId="33" applyFont="1" applyFill="1" applyBorder="1" applyAlignment="1">
      <alignment vertical="center"/>
    </xf>
    <xf numFmtId="0" fontId="8" fillId="0" borderId="55" xfId="0" applyFont="1" applyBorder="1" applyAlignment="1">
      <alignment horizontal="center" vertical="center" wrapText="1"/>
    </xf>
    <xf numFmtId="41" fontId="36" fillId="0" borderId="13" xfId="33" applyFont="1" applyFill="1" applyBorder="1" applyAlignment="1">
      <alignment vertical="center"/>
    </xf>
    <xf numFmtId="49" fontId="8" fillId="0" borderId="101" xfId="0" applyNumberFormat="1" applyFont="1" applyBorder="1" applyAlignment="1">
      <alignment horizontal="center" vertical="center" textRotation="255"/>
    </xf>
    <xf numFmtId="176" fontId="35" fillId="31" borderId="57" xfId="29" applyNumberFormat="1" applyFont="1" applyFill="1" applyBorder="1" applyAlignment="1">
      <alignment vertical="center"/>
    </xf>
    <xf numFmtId="41" fontId="7" fillId="0" borderId="13" xfId="33" applyFont="1" applyFill="1" applyBorder="1" applyAlignment="1">
      <alignment horizontal="center" vertical="center"/>
    </xf>
    <xf numFmtId="41" fontId="7" fillId="0" borderId="102" xfId="33" applyFont="1" applyFill="1" applyBorder="1" applyAlignment="1">
      <alignment horizontal="center" vertical="center"/>
    </xf>
    <xf numFmtId="178" fontId="7" fillId="0" borderId="103" xfId="0" applyNumberFormat="1" applyFont="1" applyFill="1" applyBorder="1" applyAlignment="1">
      <alignment vertical="center"/>
    </xf>
    <xf numFmtId="0" fontId="33" fillId="33" borderId="0" xfId="44" applyFont="1" applyFill="1" applyBorder="1" applyAlignment="1">
      <alignment vertical="center" wrapText="1"/>
    </xf>
    <xf numFmtId="0" fontId="49" fillId="0" borderId="0" xfId="44" applyFont="1" applyFill="1" applyBorder="1" applyAlignment="1">
      <alignment horizontal="center" vertical="center"/>
    </xf>
    <xf numFmtId="41" fontId="51" fillId="0" borderId="0" xfId="33" applyFont="1" applyFill="1" applyBorder="1" applyAlignment="1">
      <alignment vertical="center"/>
    </xf>
    <xf numFmtId="176" fontId="35" fillId="0" borderId="0" xfId="29" applyNumberFormat="1" applyFont="1" applyFill="1" applyBorder="1" applyAlignment="1">
      <alignment vertical="center"/>
    </xf>
    <xf numFmtId="176" fontId="35" fillId="0" borderId="0" xfId="29" applyNumberFormat="1" applyFont="1" applyBorder="1" applyAlignment="1">
      <alignment vertical="center"/>
    </xf>
    <xf numFmtId="0" fontId="29" fillId="29" borderId="104" xfId="0" applyFont="1" applyFill="1" applyBorder="1" applyAlignment="1">
      <alignment horizontal="center" vertical="center" wrapText="1"/>
    </xf>
    <xf numFmtId="180" fontId="30" fillId="29" borderId="51" xfId="0" quotePrefix="1" applyNumberFormat="1" applyFont="1" applyFill="1" applyBorder="1" applyAlignment="1">
      <alignment horizontal="center" vertical="center"/>
    </xf>
    <xf numFmtId="180" fontId="29" fillId="29" borderId="105" xfId="0" applyNumberFormat="1" applyFont="1" applyFill="1" applyBorder="1" applyAlignment="1">
      <alignment horizontal="center" vertical="center"/>
    </xf>
    <xf numFmtId="0" fontId="29" fillId="29" borderId="66" xfId="0" quotePrefix="1" applyFont="1" applyFill="1" applyBorder="1" applyAlignment="1">
      <alignment horizontal="center" vertical="center" wrapText="1"/>
    </xf>
    <xf numFmtId="180" fontId="29" fillId="29" borderId="34" xfId="0" quotePrefix="1" applyNumberFormat="1" applyFont="1" applyFill="1" applyBorder="1" applyAlignment="1">
      <alignment horizontal="center" vertical="center"/>
    </xf>
    <xf numFmtId="0" fontId="44" fillId="34" borderId="106" xfId="0" quotePrefix="1" applyFont="1" applyFill="1" applyBorder="1" applyAlignment="1">
      <alignment horizontal="center" vertical="center" wrapText="1"/>
    </xf>
    <xf numFmtId="180" fontId="44" fillId="34" borderId="51" xfId="0" quotePrefix="1" applyNumberFormat="1" applyFont="1" applyFill="1" applyBorder="1" applyAlignment="1">
      <alignment horizontal="center" vertical="center"/>
    </xf>
    <xf numFmtId="0" fontId="44" fillId="34" borderId="104" xfId="0" applyFont="1" applyFill="1" applyBorder="1" applyAlignment="1">
      <alignment horizontal="center" vertical="center" wrapText="1"/>
    </xf>
    <xf numFmtId="180" fontId="44" fillId="34" borderId="105" xfId="0" applyNumberFormat="1" applyFont="1" applyFill="1" applyBorder="1" applyAlignment="1">
      <alignment horizontal="center" vertical="center"/>
    </xf>
    <xf numFmtId="0" fontId="44" fillId="34" borderId="66" xfId="0" quotePrefix="1" applyFont="1" applyFill="1" applyBorder="1" applyAlignment="1">
      <alignment horizontal="center" vertical="center" wrapText="1"/>
    </xf>
    <xf numFmtId="180" fontId="44" fillId="34" borderId="34" xfId="0" quotePrefix="1" applyNumberFormat="1" applyFont="1" applyFill="1" applyBorder="1" applyAlignment="1">
      <alignment horizontal="center" vertical="center"/>
    </xf>
    <xf numFmtId="0" fontId="2" fillId="35" borderId="70" xfId="0" applyFont="1" applyFill="1" applyBorder="1">
      <alignment vertical="center"/>
    </xf>
    <xf numFmtId="41" fontId="7" fillId="35" borderId="75" xfId="33" applyFont="1" applyFill="1" applyBorder="1">
      <alignment vertical="center"/>
    </xf>
    <xf numFmtId="41" fontId="7" fillId="35" borderId="70" xfId="33" applyFont="1" applyFill="1" applyBorder="1">
      <alignment vertical="center"/>
    </xf>
    <xf numFmtId="41" fontId="7" fillId="35" borderId="76" xfId="33" applyFont="1" applyFill="1" applyBorder="1">
      <alignment vertical="center"/>
    </xf>
    <xf numFmtId="41" fontId="7" fillId="35" borderId="74" xfId="33" applyFont="1" applyFill="1" applyBorder="1">
      <alignment vertical="center"/>
    </xf>
    <xf numFmtId="41" fontId="7" fillId="35" borderId="70" xfId="0" applyNumberFormat="1" applyFont="1" applyFill="1" applyBorder="1">
      <alignment vertical="center"/>
    </xf>
    <xf numFmtId="177" fontId="5" fillId="28" borderId="107" xfId="33" applyNumberFormat="1" applyFont="1" applyFill="1" applyBorder="1" applyAlignment="1">
      <alignment horizontal="center" vertical="center"/>
    </xf>
    <xf numFmtId="177" fontId="4" fillId="0" borderId="108" xfId="33" applyNumberFormat="1" applyFont="1" applyBorder="1" applyAlignment="1">
      <alignment horizontal="center" vertical="center"/>
    </xf>
    <xf numFmtId="177" fontId="4" fillId="35" borderId="41" xfId="33" applyNumberFormat="1" applyFont="1" applyFill="1" applyBorder="1" applyAlignment="1">
      <alignment horizontal="center" vertical="center"/>
    </xf>
    <xf numFmtId="177" fontId="4" fillId="0" borderId="107" xfId="33" applyNumberFormat="1" applyFont="1" applyFill="1" applyBorder="1" applyAlignment="1">
      <alignment horizontal="center" vertical="center"/>
    </xf>
    <xf numFmtId="177" fontId="5" fillId="28" borderId="97" xfId="33" applyNumberFormat="1" applyFont="1" applyFill="1" applyBorder="1" applyAlignment="1">
      <alignment horizontal="center" vertical="center"/>
    </xf>
    <xf numFmtId="177" fontId="4" fillId="0" borderId="12" xfId="33" applyNumberFormat="1" applyFont="1" applyBorder="1" applyAlignment="1">
      <alignment horizontal="center" vertical="center"/>
    </xf>
    <xf numFmtId="176" fontId="4" fillId="0" borderId="109" xfId="29" applyNumberFormat="1" applyFont="1" applyBorder="1" applyAlignment="1">
      <alignment horizontal="center" vertical="center"/>
    </xf>
    <xf numFmtId="177" fontId="4" fillId="0" borderId="47" xfId="33" applyNumberFormat="1" applyFont="1" applyBorder="1" applyAlignment="1">
      <alignment horizontal="center" vertical="center"/>
    </xf>
    <xf numFmtId="177" fontId="4" fillId="0" borderId="97" xfId="33" applyNumberFormat="1" applyFont="1" applyFill="1" applyBorder="1" applyAlignment="1">
      <alignment horizontal="center" vertical="center"/>
    </xf>
    <xf numFmtId="176" fontId="4" fillId="0" borderId="24" xfId="29" applyNumberFormat="1" applyFont="1" applyBorder="1" applyAlignment="1">
      <alignment horizontal="center" vertical="center"/>
    </xf>
    <xf numFmtId="176" fontId="4" fillId="0" borderId="110" xfId="29" applyNumberFormat="1" applyFont="1" applyBorder="1" applyAlignment="1">
      <alignment horizontal="center" vertical="center"/>
    </xf>
    <xf numFmtId="41" fontId="7" fillId="35" borderId="70" xfId="33" applyFont="1" applyFill="1" applyBorder="1">
      <alignment vertical="center"/>
    </xf>
    <xf numFmtId="41" fontId="7" fillId="35" borderId="74" xfId="33" applyFont="1" applyFill="1" applyBorder="1">
      <alignment vertical="center"/>
    </xf>
    <xf numFmtId="0" fontId="2" fillId="35" borderId="70" xfId="0" applyFont="1" applyFill="1" applyBorder="1">
      <alignment vertical="center"/>
    </xf>
    <xf numFmtId="41" fontId="7" fillId="35" borderId="75" xfId="33" applyFont="1" applyFill="1" applyBorder="1">
      <alignment vertical="center"/>
    </xf>
    <xf numFmtId="41" fontId="7" fillId="35" borderId="70" xfId="33" applyFont="1" applyFill="1" applyBorder="1">
      <alignment vertical="center"/>
    </xf>
    <xf numFmtId="41" fontId="7" fillId="35" borderId="76" xfId="33" applyFont="1" applyFill="1" applyBorder="1">
      <alignment vertical="center"/>
    </xf>
    <xf numFmtId="41" fontId="7" fillId="35" borderId="74" xfId="33" applyFont="1" applyFill="1" applyBorder="1">
      <alignment vertical="center"/>
    </xf>
    <xf numFmtId="41" fontId="7" fillId="35" borderId="70" xfId="0" applyNumberFormat="1" applyFont="1" applyFill="1" applyBorder="1">
      <alignment vertical="center"/>
    </xf>
    <xf numFmtId="0" fontId="59" fillId="0" borderId="70" xfId="0" applyFont="1" applyBorder="1">
      <alignment vertical="center"/>
    </xf>
    <xf numFmtId="41" fontId="36" fillId="31" borderId="48" xfId="33" applyFont="1" applyFill="1" applyBorder="1" applyAlignment="1">
      <alignment vertical="center"/>
    </xf>
    <xf numFmtId="49" fontId="8" fillId="0" borderId="111" xfId="0" applyNumberFormat="1" applyFont="1" applyBorder="1" applyAlignment="1">
      <alignment horizontal="center" vertical="center" textRotation="255"/>
    </xf>
    <xf numFmtId="41" fontId="7" fillId="0" borderId="41" xfId="33" applyFont="1" applyFill="1" applyBorder="1" applyAlignment="1">
      <alignment horizontal="center" vertical="center"/>
    </xf>
    <xf numFmtId="41" fontId="7" fillId="0" borderId="16" xfId="33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41" fontId="36" fillId="25" borderId="34" xfId="33" applyFont="1" applyFill="1" applyBorder="1" applyAlignment="1">
      <alignment vertical="center"/>
    </xf>
    <xf numFmtId="0" fontId="8" fillId="25" borderId="112" xfId="0" applyFont="1" applyFill="1" applyBorder="1" applyAlignment="1">
      <alignment horizontal="centerContinuous" vertical="center"/>
    </xf>
    <xf numFmtId="0" fontId="8" fillId="25" borderId="113" xfId="0" applyFont="1" applyFill="1" applyBorder="1" applyAlignment="1">
      <alignment horizontal="centerContinuous" vertical="center"/>
    </xf>
    <xf numFmtId="41" fontId="34" fillId="25" borderId="100" xfId="33" applyFont="1" applyFill="1" applyBorder="1" applyAlignment="1">
      <alignment vertical="center"/>
    </xf>
    <xf numFmtId="176" fontId="35" fillId="25" borderId="114" xfId="29" applyNumberFormat="1" applyFont="1" applyFill="1" applyBorder="1" applyAlignment="1">
      <alignment vertical="center"/>
    </xf>
    <xf numFmtId="176" fontId="35" fillId="25" borderId="115" xfId="29" applyNumberFormat="1" applyFont="1" applyFill="1" applyBorder="1" applyAlignment="1">
      <alignment vertical="center"/>
    </xf>
    <xf numFmtId="0" fontId="37" fillId="25" borderId="116" xfId="0" applyFont="1" applyFill="1" applyBorder="1" applyAlignment="1">
      <alignment horizontal="centerContinuous" vertical="center"/>
    </xf>
    <xf numFmtId="177" fontId="4" fillId="25" borderId="15" xfId="33" applyNumberFormat="1" applyFont="1" applyFill="1" applyBorder="1" applyAlignment="1">
      <alignment horizontal="center" vertical="center"/>
    </xf>
    <xf numFmtId="177" fontId="4" fillId="24" borderId="15" xfId="33" applyNumberFormat="1" applyFont="1" applyFill="1" applyBorder="1" applyAlignment="1">
      <alignment horizontal="center" vertical="center"/>
    </xf>
    <xf numFmtId="177" fontId="4" fillId="26" borderId="16" xfId="33" applyNumberFormat="1" applyFont="1" applyFill="1" applyBorder="1" applyAlignment="1">
      <alignment horizontal="center" vertical="center"/>
    </xf>
    <xf numFmtId="177" fontId="4" fillId="25" borderId="17" xfId="33" applyNumberFormat="1" applyFont="1" applyFill="1" applyBorder="1" applyAlignment="1">
      <alignment horizontal="center" vertical="center"/>
    </xf>
    <xf numFmtId="177" fontId="4" fillId="24" borderId="17" xfId="33" applyNumberFormat="1" applyFont="1" applyFill="1" applyBorder="1" applyAlignment="1">
      <alignment horizontal="center" vertical="center"/>
    </xf>
    <xf numFmtId="177" fontId="4" fillId="26" borderId="18" xfId="33" applyNumberFormat="1" applyFont="1" applyFill="1" applyBorder="1" applyAlignment="1">
      <alignment horizontal="center" vertical="center"/>
    </xf>
    <xf numFmtId="177" fontId="4" fillId="25" borderId="19" xfId="33" applyNumberFormat="1" applyFont="1" applyFill="1" applyBorder="1" applyAlignment="1">
      <alignment horizontal="center" vertical="center"/>
    </xf>
    <xf numFmtId="177" fontId="4" fillId="24" borderId="19" xfId="33" applyNumberFormat="1" applyFont="1" applyFill="1" applyBorder="1" applyAlignment="1">
      <alignment horizontal="center" vertical="center"/>
    </xf>
    <xf numFmtId="177" fontId="4" fillId="26" borderId="20" xfId="33" applyNumberFormat="1" applyFont="1" applyFill="1" applyBorder="1" applyAlignment="1">
      <alignment horizontal="center" vertical="center"/>
    </xf>
    <xf numFmtId="177" fontId="4" fillId="25" borderId="23" xfId="33" applyNumberFormat="1" applyFont="1" applyFill="1" applyBorder="1" applyAlignment="1">
      <alignment horizontal="center" vertical="center"/>
    </xf>
    <xf numFmtId="177" fontId="4" fillId="24" borderId="23" xfId="33" applyNumberFormat="1" applyFont="1" applyFill="1" applyBorder="1" applyAlignment="1">
      <alignment horizontal="center" vertical="center"/>
    </xf>
    <xf numFmtId="177" fontId="4" fillId="26" borderId="24" xfId="33" applyNumberFormat="1" applyFont="1" applyFill="1" applyBorder="1" applyAlignment="1">
      <alignment horizontal="center" vertical="center"/>
    </xf>
    <xf numFmtId="178" fontId="7" fillId="0" borderId="40" xfId="0" applyNumberFormat="1" applyFont="1" applyBorder="1" applyAlignment="1">
      <alignment horizontal="left" vertical="center"/>
    </xf>
    <xf numFmtId="178" fontId="7" fillId="0" borderId="63" xfId="0" applyNumberFormat="1" applyFont="1" applyBorder="1" applyAlignment="1">
      <alignment horizontal="left" vertical="center"/>
    </xf>
    <xf numFmtId="178" fontId="7" fillId="0" borderId="35" xfId="0" applyNumberFormat="1" applyFont="1" applyBorder="1" applyAlignment="1">
      <alignment horizontal="left" vertical="center"/>
    </xf>
    <xf numFmtId="178" fontId="7" fillId="0" borderId="61" xfId="0" applyNumberFormat="1" applyFont="1" applyBorder="1" applyAlignment="1">
      <alignment horizontal="left" vertical="center"/>
    </xf>
    <xf numFmtId="178" fontId="7" fillId="0" borderId="61" xfId="0" applyNumberFormat="1" applyFont="1" applyFill="1" applyBorder="1" applyAlignment="1">
      <alignment horizontal="left" vertical="center"/>
    </xf>
    <xf numFmtId="178" fontId="7" fillId="0" borderId="63" xfId="0" applyNumberFormat="1" applyFont="1" applyFill="1" applyBorder="1" applyAlignment="1">
      <alignment horizontal="left" vertical="center"/>
    </xf>
    <xf numFmtId="178" fontId="7" fillId="27" borderId="44" xfId="0" applyNumberFormat="1" applyFont="1" applyFill="1" applyBorder="1" applyAlignment="1">
      <alignment horizontal="left" vertical="center"/>
    </xf>
    <xf numFmtId="178" fontId="7" fillId="0" borderId="31" xfId="0" applyNumberFormat="1" applyFont="1" applyBorder="1" applyAlignment="1">
      <alignment horizontal="left" vertical="center"/>
    </xf>
    <xf numFmtId="178" fontId="7" fillId="27" borderId="39" xfId="0" applyNumberFormat="1" applyFont="1" applyFill="1" applyBorder="1" applyAlignment="1">
      <alignment horizontal="left" vertical="center"/>
    </xf>
    <xf numFmtId="178" fontId="7" fillId="0" borderId="40" xfId="0" applyNumberFormat="1" applyFont="1" applyFill="1" applyBorder="1" applyAlignment="1">
      <alignment horizontal="left" vertical="center"/>
    </xf>
    <xf numFmtId="178" fontId="7" fillId="0" borderId="117" xfId="0" applyNumberFormat="1" applyFont="1" applyFill="1" applyBorder="1" applyAlignment="1">
      <alignment horizontal="left" vertical="center"/>
    </xf>
    <xf numFmtId="176" fontId="4" fillId="0" borderId="16" xfId="29" applyNumberFormat="1" applyFont="1" applyBorder="1" applyAlignment="1">
      <alignment horizontal="center" vertical="center"/>
    </xf>
    <xf numFmtId="176" fontId="4" fillId="0" borderId="118" xfId="29" applyNumberFormat="1" applyFont="1" applyBorder="1" applyAlignment="1">
      <alignment horizontal="center" vertical="center"/>
    </xf>
    <xf numFmtId="41" fontId="34" fillId="0" borderId="119" xfId="33" applyFont="1" applyBorder="1" applyAlignment="1">
      <alignment horizontal="right" vertical="center"/>
    </xf>
    <xf numFmtId="176" fontId="35" fillId="31" borderId="67" xfId="29" applyNumberFormat="1" applyFont="1" applyFill="1" applyBorder="1" applyAlignment="1">
      <alignment vertical="center"/>
    </xf>
    <xf numFmtId="176" fontId="35" fillId="31" borderId="68" xfId="29" applyNumberFormat="1" applyFont="1" applyFill="1" applyBorder="1" applyAlignment="1">
      <alignment vertical="center"/>
    </xf>
    <xf numFmtId="41" fontId="36" fillId="31" borderId="119" xfId="33" applyFont="1" applyFill="1" applyBorder="1" applyAlignment="1">
      <alignment vertical="center"/>
    </xf>
    <xf numFmtId="41" fontId="36" fillId="0" borderId="120" xfId="33" applyFont="1" applyBorder="1" applyAlignment="1">
      <alignment horizontal="right" vertical="center"/>
    </xf>
    <xf numFmtId="41" fontId="34" fillId="0" borderId="119" xfId="33" applyFont="1" applyFill="1" applyBorder="1" applyAlignment="1">
      <alignment vertical="center"/>
    </xf>
    <xf numFmtId="176" fontId="35" fillId="0" borderId="68" xfId="29" applyNumberFormat="1" applyFont="1" applyFill="1" applyBorder="1" applyAlignment="1">
      <alignment vertical="center"/>
    </xf>
    <xf numFmtId="41" fontId="36" fillId="0" borderId="79" xfId="33" applyFont="1" applyFill="1" applyBorder="1" applyAlignment="1">
      <alignment vertical="center"/>
    </xf>
    <xf numFmtId="0" fontId="33" fillId="0" borderId="84" xfId="0" applyFont="1" applyBorder="1" applyAlignment="1">
      <alignment horizontal="center" vertical="center"/>
    </xf>
    <xf numFmtId="0" fontId="37" fillId="0" borderId="52" xfId="0" applyFont="1" applyFill="1" applyBorder="1" applyAlignment="1">
      <alignment horizontal="centerContinuous" vertical="center"/>
    </xf>
    <xf numFmtId="176" fontId="35" fillId="31" borderId="110" xfId="29" applyNumberFormat="1" applyFont="1" applyFill="1" applyBorder="1" applyAlignment="1">
      <alignment vertical="center"/>
    </xf>
    <xf numFmtId="0" fontId="30" fillId="29" borderId="48" xfId="0" quotePrefix="1" applyFont="1" applyFill="1" applyBorder="1" applyAlignment="1">
      <alignment horizontal="center" vertical="center" wrapText="1"/>
    </xf>
    <xf numFmtId="0" fontId="29" fillId="29" borderId="121" xfId="0" quotePrefix="1" applyFont="1" applyFill="1" applyBorder="1" applyAlignment="1">
      <alignment horizontal="center" vertical="center" wrapText="1"/>
    </xf>
    <xf numFmtId="0" fontId="29" fillId="29" borderId="14" xfId="0" applyFont="1" applyFill="1" applyBorder="1" applyAlignment="1">
      <alignment horizontal="center" vertical="center" wrapText="1"/>
    </xf>
    <xf numFmtId="0" fontId="30" fillId="30" borderId="14" xfId="0" quotePrefix="1" applyFont="1" applyFill="1" applyBorder="1" applyAlignment="1">
      <alignment horizontal="center" vertical="center"/>
    </xf>
    <xf numFmtId="41" fontId="36" fillId="0" borderId="122" xfId="33" applyFont="1" applyBorder="1" applyAlignment="1">
      <alignment vertical="center"/>
    </xf>
    <xf numFmtId="41" fontId="36" fillId="31" borderId="122" xfId="33" applyFont="1" applyFill="1" applyBorder="1" applyAlignment="1">
      <alignment vertical="center"/>
    </xf>
    <xf numFmtId="41" fontId="36" fillId="0" borderId="122" xfId="33" applyFont="1" applyBorder="1" applyAlignment="1">
      <alignment horizontal="right" vertical="center"/>
    </xf>
    <xf numFmtId="41" fontId="36" fillId="31" borderId="104" xfId="33" applyFont="1" applyFill="1" applyBorder="1" applyAlignment="1">
      <alignment vertical="center"/>
    </xf>
    <xf numFmtId="41" fontId="36" fillId="0" borderId="123" xfId="33" applyFont="1" applyBorder="1" applyAlignment="1">
      <alignment vertical="center"/>
    </xf>
    <xf numFmtId="41" fontId="36" fillId="0" borderId="104" xfId="33" applyFont="1" applyBorder="1" applyAlignment="1">
      <alignment vertical="center"/>
    </xf>
    <xf numFmtId="41" fontId="36" fillId="0" borderId="104" xfId="33" applyFont="1" applyFill="1" applyBorder="1" applyAlignment="1">
      <alignment vertical="center"/>
    </xf>
    <xf numFmtId="41" fontId="36" fillId="0" borderId="123" xfId="33" applyFont="1" applyFill="1" applyBorder="1" applyAlignment="1">
      <alignment vertical="center"/>
    </xf>
    <xf numFmtId="41" fontId="34" fillId="25" borderId="51" xfId="33" applyFont="1" applyFill="1" applyBorder="1" applyAlignment="1">
      <alignment vertical="center"/>
    </xf>
    <xf numFmtId="176" fontId="35" fillId="25" borderId="124" xfId="29" applyNumberFormat="1" applyFont="1" applyFill="1" applyBorder="1" applyAlignment="1">
      <alignment vertical="center"/>
    </xf>
    <xf numFmtId="176" fontId="35" fillId="25" borderId="125" xfId="29" applyNumberFormat="1" applyFont="1" applyFill="1" applyBorder="1" applyAlignment="1">
      <alignment vertical="center"/>
    </xf>
    <xf numFmtId="0" fontId="2" fillId="35" borderId="0" xfId="0" applyFont="1" applyFill="1">
      <alignment vertical="center"/>
    </xf>
    <xf numFmtId="0" fontId="2" fillId="35" borderId="0" xfId="0" applyFont="1" applyFill="1" applyBorder="1">
      <alignment vertical="center"/>
    </xf>
    <xf numFmtId="41" fontId="7" fillId="35" borderId="0" xfId="33" applyFont="1" applyFill="1" applyBorder="1" applyAlignment="1">
      <alignment horizontal="center" vertical="center"/>
    </xf>
    <xf numFmtId="41" fontId="2" fillId="35" borderId="0" xfId="33" applyFont="1" applyFill="1" applyBorder="1">
      <alignment vertical="center"/>
    </xf>
    <xf numFmtId="41" fontId="2" fillId="35" borderId="0" xfId="0" applyNumberFormat="1" applyFont="1" applyFill="1" applyBorder="1">
      <alignment vertical="center"/>
    </xf>
    <xf numFmtId="0" fontId="7" fillId="35" borderId="0" xfId="0" applyFont="1" applyFill="1">
      <alignment vertical="center"/>
    </xf>
    <xf numFmtId="0" fontId="0" fillId="35" borderId="0" xfId="0" applyFill="1">
      <alignment vertical="center"/>
    </xf>
    <xf numFmtId="41" fontId="34" fillId="0" borderId="49" xfId="33" quotePrefix="1" applyFont="1" applyBorder="1" applyAlignment="1">
      <alignment vertical="center"/>
    </xf>
    <xf numFmtId="41" fontId="7" fillId="0" borderId="98" xfId="33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49" fontId="4" fillId="0" borderId="106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12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185" fontId="3" fillId="0" borderId="0" xfId="0" applyNumberFormat="1" applyFont="1" applyAlignment="1">
      <alignment horizontal="left" vertical="center"/>
    </xf>
    <xf numFmtId="49" fontId="4" fillId="0" borderId="128" xfId="0" applyNumberFormat="1" applyFont="1" applyBorder="1" applyAlignment="1">
      <alignment horizontal="center" vertical="center" wrapText="1"/>
    </xf>
    <xf numFmtId="49" fontId="4" fillId="0" borderId="109" xfId="0" applyNumberFormat="1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quotePrefix="1" applyFont="1" applyAlignment="1">
      <alignment vertical="center"/>
    </xf>
    <xf numFmtId="0" fontId="29" fillId="29" borderId="59" xfId="0" applyFont="1" applyFill="1" applyBorder="1" applyAlignment="1">
      <alignment horizontal="center" vertical="center"/>
    </xf>
    <xf numFmtId="0" fontId="29" fillId="29" borderId="121" xfId="0" applyFont="1" applyFill="1" applyBorder="1" applyAlignment="1">
      <alignment horizontal="center" vertical="center"/>
    </xf>
    <xf numFmtId="0" fontId="29" fillId="29" borderId="60" xfId="0" applyFont="1" applyFill="1" applyBorder="1" applyAlignment="1">
      <alignment horizontal="center" vertical="center"/>
    </xf>
    <xf numFmtId="0" fontId="29" fillId="29" borderId="52" xfId="0" applyFont="1" applyFill="1" applyBorder="1" applyAlignment="1">
      <alignment horizontal="center" vertical="center"/>
    </xf>
    <xf numFmtId="0" fontId="30" fillId="30" borderId="48" xfId="0" quotePrefix="1" applyFont="1" applyFill="1" applyBorder="1" applyAlignment="1">
      <alignment horizontal="center" vertical="center" wrapText="1"/>
    </xf>
    <xf numFmtId="0" fontId="30" fillId="30" borderId="51" xfId="0" applyFont="1" applyFill="1" applyBorder="1" applyAlignment="1">
      <alignment horizontal="center" vertical="center" wrapText="1"/>
    </xf>
    <xf numFmtId="0" fontId="29" fillId="29" borderId="64" xfId="0" quotePrefix="1" applyFont="1" applyFill="1" applyBorder="1" applyAlignment="1">
      <alignment horizontal="center" vertical="center" wrapText="1"/>
    </xf>
    <xf numFmtId="0" fontId="29" fillId="29" borderId="32" xfId="0" applyFont="1" applyFill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130" xfId="0" applyFont="1" applyBorder="1" applyAlignment="1">
      <alignment horizontal="center" vertical="center"/>
    </xf>
    <xf numFmtId="0" fontId="8" fillId="0" borderId="55" xfId="0" quotePrefix="1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/>
    </xf>
    <xf numFmtId="0" fontId="49" fillId="0" borderId="67" xfId="44" applyFont="1" applyFill="1" applyBorder="1" applyAlignment="1">
      <alignment horizontal="center" vertical="center"/>
    </xf>
    <xf numFmtId="0" fontId="49" fillId="0" borderId="131" xfId="44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 wrapText="1"/>
    </xf>
    <xf numFmtId="0" fontId="50" fillId="0" borderId="113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5" fillId="30" borderId="106" xfId="44" quotePrefix="1" applyFont="1" applyFill="1" applyBorder="1" applyAlignment="1">
      <alignment horizontal="center" vertical="center" wrapText="1"/>
    </xf>
    <xf numFmtId="0" fontId="45" fillId="30" borderId="51" xfId="44" quotePrefix="1" applyFont="1" applyFill="1" applyBorder="1" applyAlignment="1">
      <alignment horizontal="center" vertical="center"/>
    </xf>
    <xf numFmtId="0" fontId="45" fillId="30" borderId="64" xfId="44" quotePrefix="1" applyFont="1" applyFill="1" applyBorder="1" applyAlignment="1">
      <alignment horizontal="center" vertical="center" wrapText="1"/>
    </xf>
    <xf numFmtId="0" fontId="45" fillId="30" borderId="32" xfId="44" quotePrefix="1" applyFont="1" applyFill="1" applyBorder="1" applyAlignment="1">
      <alignment horizontal="center" vertical="center"/>
    </xf>
    <xf numFmtId="0" fontId="45" fillId="30" borderId="59" xfId="44" applyFont="1" applyFill="1" applyBorder="1" applyAlignment="1">
      <alignment horizontal="center" vertical="center"/>
    </xf>
    <xf numFmtId="0" fontId="45" fillId="30" borderId="121" xfId="44" applyFont="1" applyFill="1" applyBorder="1" applyAlignment="1">
      <alignment horizontal="center" vertical="center"/>
    </xf>
    <xf numFmtId="0" fontId="45" fillId="30" borderId="14" xfId="44" applyFont="1" applyFill="1" applyBorder="1" applyAlignment="1">
      <alignment horizontal="center" vertical="center"/>
    </xf>
    <xf numFmtId="0" fontId="45" fillId="30" borderId="55" xfId="44" applyFont="1" applyFill="1" applyBorder="1" applyAlignment="1">
      <alignment horizontal="center" vertical="center"/>
    </xf>
    <xf numFmtId="0" fontId="45" fillId="30" borderId="0" xfId="44" applyFont="1" applyFill="1" applyBorder="1" applyAlignment="1">
      <alignment horizontal="center" vertical="center"/>
    </xf>
    <xf numFmtId="0" fontId="45" fillId="30" borderId="102" xfId="44" applyFont="1" applyFill="1" applyBorder="1" applyAlignment="1">
      <alignment horizontal="center" vertical="center"/>
    </xf>
    <xf numFmtId="0" fontId="6" fillId="25" borderId="59" xfId="44" applyFont="1" applyFill="1" applyBorder="1" applyAlignment="1">
      <alignment horizontal="center" vertical="center"/>
    </xf>
    <xf numFmtId="0" fontId="6" fillId="25" borderId="121" xfId="44" applyFont="1" applyFill="1" applyBorder="1" applyAlignment="1">
      <alignment horizontal="center" vertical="center"/>
    </xf>
    <xf numFmtId="0" fontId="6" fillId="25" borderId="14" xfId="44" applyFont="1" applyFill="1" applyBorder="1" applyAlignment="1">
      <alignment horizontal="center" vertical="center"/>
    </xf>
    <xf numFmtId="0" fontId="47" fillId="30" borderId="132" xfId="44" applyFont="1" applyFill="1" applyBorder="1" applyAlignment="1">
      <alignment horizontal="center" vertical="center"/>
    </xf>
    <xf numFmtId="0" fontId="47" fillId="30" borderId="90" xfId="44" applyFont="1" applyFill="1" applyBorder="1" applyAlignment="1">
      <alignment horizontal="center" vertical="center"/>
    </xf>
    <xf numFmtId="178" fontId="7" fillId="28" borderId="21" xfId="0" applyNumberFormat="1" applyFont="1" applyFill="1" applyBorder="1" applyAlignment="1">
      <alignment horizontal="center" vertical="center"/>
    </xf>
    <xf numFmtId="178" fontId="7" fillId="28" borderId="135" xfId="0" applyNumberFormat="1" applyFont="1" applyFill="1" applyBorder="1" applyAlignment="1">
      <alignment horizontal="center" vertical="center"/>
    </xf>
    <xf numFmtId="178" fontId="7" fillId="0" borderId="92" xfId="0" applyNumberFormat="1" applyFont="1" applyBorder="1" applyAlignment="1">
      <alignment horizontal="center" vertical="center"/>
    </xf>
    <xf numFmtId="178" fontId="7" fillId="0" borderId="136" xfId="0" applyNumberFormat="1" applyFont="1" applyBorder="1" applyAlignment="1">
      <alignment horizontal="center" vertical="center"/>
    </xf>
    <xf numFmtId="178" fontId="7" fillId="0" borderId="134" xfId="0" applyNumberFormat="1" applyFont="1" applyBorder="1" applyAlignment="1">
      <alignment horizontal="center" vertical="center" wrapText="1"/>
    </xf>
    <xf numFmtId="178" fontId="7" fillId="0" borderId="122" xfId="0" applyNumberFormat="1" applyFont="1" applyBorder="1" applyAlignment="1">
      <alignment horizontal="center" vertical="center" wrapText="1"/>
    </xf>
    <xf numFmtId="178" fontId="7" fillId="0" borderId="127" xfId="0" applyNumberFormat="1" applyFont="1" applyBorder="1" applyAlignment="1">
      <alignment horizontal="center" vertical="center" wrapText="1"/>
    </xf>
    <xf numFmtId="178" fontId="7" fillId="0" borderId="49" xfId="0" applyNumberFormat="1" applyFont="1" applyBorder="1" applyAlignment="1">
      <alignment horizontal="center" vertical="center"/>
    </xf>
    <xf numFmtId="178" fontId="7" fillId="0" borderId="51" xfId="0" applyNumberFormat="1" applyFont="1" applyBorder="1" applyAlignment="1">
      <alignment horizontal="center" vertical="center"/>
    </xf>
    <xf numFmtId="178" fontId="7" fillId="0" borderId="106" xfId="0" applyNumberFormat="1" applyFont="1" applyBorder="1" applyAlignment="1">
      <alignment horizontal="center" vertical="center" wrapText="1"/>
    </xf>
    <xf numFmtId="178" fontId="7" fillId="0" borderId="49" xfId="0" applyNumberFormat="1" applyFont="1" applyBorder="1" applyAlignment="1">
      <alignment horizontal="center" vertical="center" wrapText="1"/>
    </xf>
    <xf numFmtId="178" fontId="58" fillId="0" borderId="106" xfId="0" applyNumberFormat="1" applyFont="1" applyBorder="1" applyAlignment="1">
      <alignment horizontal="center" vertical="center" wrapText="1"/>
    </xf>
    <xf numFmtId="178" fontId="58" fillId="0" borderId="49" xfId="0" applyNumberFormat="1" applyFont="1" applyBorder="1" applyAlignment="1">
      <alignment horizontal="center" vertical="center" wrapText="1"/>
    </xf>
    <xf numFmtId="178" fontId="58" fillId="0" borderId="127" xfId="0" applyNumberFormat="1" applyFont="1" applyBorder="1" applyAlignment="1">
      <alignment horizontal="center" vertical="center" wrapText="1"/>
    </xf>
    <xf numFmtId="178" fontId="7" fillId="28" borderId="53" xfId="0" applyNumberFormat="1" applyFont="1" applyFill="1" applyBorder="1" applyAlignment="1">
      <alignment horizontal="center" vertical="center"/>
    </xf>
    <xf numFmtId="178" fontId="7" fillId="28" borderId="133" xfId="0" applyNumberFormat="1" applyFont="1" applyFill="1" applyBorder="1" applyAlignment="1">
      <alignment horizontal="center" vertical="center"/>
    </xf>
    <xf numFmtId="178" fontId="7" fillId="0" borderId="53" xfId="0" applyNumberFormat="1" applyFont="1" applyBorder="1" applyAlignment="1">
      <alignment horizontal="center" vertical="center"/>
    </xf>
    <xf numFmtId="178" fontId="7" fillId="0" borderId="133" xfId="0" applyNumberFormat="1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25" borderId="138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0" fontId="5" fillId="24" borderId="138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6" borderId="138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41" fontId="7" fillId="0" borderId="0" xfId="33" applyFont="1" applyBorder="1" applyAlignment="1">
      <alignment horizontal="center" vertical="center"/>
    </xf>
  </cellXfs>
  <cellStyles count="45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백분율" xfId="29" builtinId="5"/>
    <cellStyle name="보통" xfId="30" builtinId="28" customBuiltin="1"/>
    <cellStyle name="설명 텍스트" xfId="31" builtinId="53" customBuiltin="1"/>
    <cellStyle name="셀 확인" xfId="32" builtinId="23" customBuiltin="1"/>
    <cellStyle name="쉼표 [0]" xfId="33" builtinId="6"/>
    <cellStyle name="연결된 셀" xfId="34" builtinId="24" customBuiltin="1"/>
    <cellStyle name="요약" xfId="35" builtinId="25" customBuiltin="1"/>
    <cellStyle name="입력" xfId="36" builtinId="20" customBuiltin="1"/>
    <cellStyle name="제목" xfId="37" builtinId="15" customBuiltin="1"/>
    <cellStyle name="제목 1" xfId="38" builtinId="16" customBuiltin="1"/>
    <cellStyle name="제목 2" xfId="39" builtinId="17" customBuiltin="1"/>
    <cellStyle name="제목 3" xfId="40" builtinId="18" customBuiltin="1"/>
    <cellStyle name="제목 4" xfId="41" builtinId="19" customBuiltin="1"/>
    <cellStyle name="좋음" xfId="42" builtinId="26" customBuiltin="1"/>
    <cellStyle name="출력" xfId="43" builtinId="21" customBuiltin="1"/>
    <cellStyle name="표준" xfId="0" builtinId="0"/>
    <cellStyle name="표준_2007년 2월 현대실적 - 기아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11</xdr:col>
          <xdr:colOff>200025</xdr:colOff>
          <xdr:row>43</xdr:row>
          <xdr:rowOff>114300</xdr:rowOff>
        </xdr:to>
        <xdr:pic>
          <xdr:nvPicPr>
            <xdr:cNvPr id="1817" name="그림 3"/>
            <xdr:cNvPicPr>
              <a:picLocks noChangeAspect="1" noChangeArrowheads="1"/>
              <a:extLst>
                <a:ext uri="{84589F7E-364E-4C9E-8A38-B11213B215E9}">
                  <a14:cameraTool cellRange="⊙카메라!$A$34:$F$64" spid="_x0000_s181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0025" y="2667000"/>
              <a:ext cx="6362700" cy="59436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38"/>
  <sheetViews>
    <sheetView showGridLines="0" tabSelected="1" zoomScaleNormal="100" workbookViewId="0">
      <pane ySplit="5" topLeftCell="A6" activePane="bottomLeft" state="frozen"/>
      <selection activeCell="N38" sqref="N38"/>
      <selection pane="bottomLeft" activeCell="F6" sqref="F6"/>
    </sheetView>
  </sheetViews>
  <sheetFormatPr defaultRowHeight="13.5"/>
  <cols>
    <col min="1" max="1" width="2.33203125" customWidth="1"/>
    <col min="2" max="2" width="4.33203125" style="1" customWidth="1"/>
    <col min="3" max="3" width="6.6640625" style="2" customWidth="1"/>
    <col min="4" max="5" width="7.77734375" style="2" customWidth="1"/>
    <col min="6" max="6" width="6.44140625" style="2" customWidth="1"/>
    <col min="7" max="7" width="7.77734375" style="2" customWidth="1"/>
    <col min="8" max="8" width="6.44140625" style="2" customWidth="1"/>
    <col min="9" max="11" width="8.21875" style="2" customWidth="1"/>
    <col min="12" max="12" width="3.44140625" customWidth="1"/>
  </cols>
  <sheetData>
    <row r="2" spans="2:11" ht="18.75">
      <c r="B2" s="355" t="s">
        <v>149</v>
      </c>
      <c r="C2" s="355"/>
      <c r="D2" s="355"/>
      <c r="E2" s="355"/>
      <c r="F2" s="355"/>
      <c r="G2" s="355"/>
      <c r="H2" s="355"/>
      <c r="I2" s="355"/>
      <c r="J2" s="355"/>
      <c r="K2" s="355"/>
    </row>
    <row r="3" spans="2:11" ht="14.25" thickBot="1">
      <c r="B3" s="1" t="s">
        <v>147</v>
      </c>
    </row>
    <row r="4" spans="2:11" s="5" customFormat="1" ht="18.75" customHeight="1">
      <c r="B4" s="351" t="s">
        <v>51</v>
      </c>
      <c r="C4" s="352"/>
      <c r="D4" s="182">
        <v>2018</v>
      </c>
      <c r="E4" s="3">
        <f>D4-1</f>
        <v>2017</v>
      </c>
      <c r="F4" s="356" t="s">
        <v>52</v>
      </c>
      <c r="G4" s="4">
        <v>2018</v>
      </c>
      <c r="H4" s="356" t="s">
        <v>53</v>
      </c>
      <c r="I4" s="183">
        <f>D4</f>
        <v>2018</v>
      </c>
      <c r="J4" s="3">
        <f>I4-1</f>
        <v>2017</v>
      </c>
      <c r="K4" s="356" t="s">
        <v>123</v>
      </c>
    </row>
    <row r="5" spans="2:11" ht="18.75" customHeight="1" thickBot="1">
      <c r="B5" s="353"/>
      <c r="C5" s="354"/>
      <c r="D5" s="204">
        <v>5</v>
      </c>
      <c r="E5" s="6">
        <f>D5</f>
        <v>5</v>
      </c>
      <c r="F5" s="357"/>
      <c r="G5" s="7">
        <f>IF(D5=1,12,D5-1)</f>
        <v>4</v>
      </c>
      <c r="H5" s="357"/>
      <c r="I5" s="184">
        <f>D5</f>
        <v>5</v>
      </c>
      <c r="J5" s="181">
        <f>D5</f>
        <v>5</v>
      </c>
      <c r="K5" s="357"/>
    </row>
    <row r="6" spans="2:11" ht="37.5" customHeight="1">
      <c r="B6" s="358" t="s">
        <v>54</v>
      </c>
      <c r="C6" s="359"/>
      <c r="D6" s="257">
        <v>61896</v>
      </c>
      <c r="E6" s="258">
        <v>60607</v>
      </c>
      <c r="F6" s="312">
        <f>(D6-E6)/E6</f>
        <v>2.1268170343359677E-2</v>
      </c>
      <c r="G6" s="259">
        <v>63788</v>
      </c>
      <c r="H6" s="313">
        <f>(D6-G6)/G6</f>
        <v>-2.9660751238477456E-2</v>
      </c>
      <c r="I6" s="260">
        <v>294887</v>
      </c>
      <c r="J6" s="258">
        <v>282946</v>
      </c>
      <c r="K6" s="312">
        <f>(I6-J6)/J6</f>
        <v>4.2202399044340616E-2</v>
      </c>
    </row>
    <row r="7" spans="2:11" ht="37.5" customHeight="1" thickBot="1">
      <c r="B7" s="360" t="s">
        <v>129</v>
      </c>
      <c r="C7" s="361"/>
      <c r="D7" s="261">
        <v>325121</v>
      </c>
      <c r="E7" s="262">
        <v>305649</v>
      </c>
      <c r="F7" s="263">
        <f>(D7-E7)/E7</f>
        <v>6.3707062676468765E-2</v>
      </c>
      <c r="G7" s="264">
        <v>327995</v>
      </c>
      <c r="H7" s="263">
        <f>(D7-G7)/G7</f>
        <v>-8.7623286940349699E-3</v>
      </c>
      <c r="I7" s="265">
        <v>1533302</v>
      </c>
      <c r="J7" s="262">
        <v>1502884</v>
      </c>
      <c r="K7" s="263">
        <f>(I7-J7)/J7</f>
        <v>2.023975236944435E-2</v>
      </c>
    </row>
    <row r="8" spans="2:11" ht="37.5" customHeight="1" thickBot="1">
      <c r="B8" s="349" t="s">
        <v>55</v>
      </c>
      <c r="C8" s="350"/>
      <c r="D8" s="261">
        <f>SUM(D6,D7)</f>
        <v>387017</v>
      </c>
      <c r="E8" s="262">
        <f>E7+E6</f>
        <v>366256</v>
      </c>
      <c r="F8" s="266">
        <f>(D8-E8)/E8</f>
        <v>5.6684395613996769E-2</v>
      </c>
      <c r="G8" s="264">
        <f>G7+G6</f>
        <v>391783</v>
      </c>
      <c r="H8" s="267">
        <f>(D8-G8)/G8</f>
        <v>-1.2164897404941E-2</v>
      </c>
      <c r="I8" s="265">
        <f>I7+I6</f>
        <v>1828189</v>
      </c>
      <c r="J8" s="262">
        <f>J7+J6</f>
        <v>1785830</v>
      </c>
      <c r="K8" s="266">
        <f>(I8-J8)/J8</f>
        <v>2.3719502976207143E-2</v>
      </c>
    </row>
    <row r="9" spans="2:11">
      <c r="J9" s="176"/>
    </row>
    <row r="10" spans="2:11">
      <c r="J10" s="176"/>
    </row>
    <row r="11" spans="2:11">
      <c r="J11" s="176"/>
    </row>
    <row r="12" spans="2:11">
      <c r="J12" s="176"/>
    </row>
    <row r="13" spans="2:11">
      <c r="J13" s="176"/>
    </row>
    <row r="14" spans="2:11">
      <c r="J14" s="176"/>
    </row>
    <row r="15" spans="2:11">
      <c r="J15" s="176"/>
    </row>
    <row r="16" spans="2:11">
      <c r="J16" s="176"/>
    </row>
    <row r="17" spans="5:10">
      <c r="J17" s="176"/>
    </row>
    <row r="18" spans="5:10">
      <c r="J18" s="176"/>
    </row>
    <row r="19" spans="5:10">
      <c r="J19" s="176"/>
    </row>
    <row r="20" spans="5:10">
      <c r="J20" s="176"/>
    </row>
    <row r="21" spans="5:10">
      <c r="J21" s="176"/>
    </row>
    <row r="22" spans="5:10">
      <c r="J22" s="176"/>
    </row>
    <row r="23" spans="5:10">
      <c r="J23" s="176"/>
    </row>
    <row r="24" spans="5:10">
      <c r="J24" s="176"/>
    </row>
    <row r="25" spans="5:10">
      <c r="J25" s="176"/>
    </row>
    <row r="26" spans="5:10">
      <c r="J26" s="176"/>
    </row>
    <row r="27" spans="5:10">
      <c r="J27" s="176"/>
    </row>
    <row r="28" spans="5:10">
      <c r="J28" s="176"/>
    </row>
    <row r="29" spans="5:10">
      <c r="E29" s="189"/>
      <c r="J29" s="176"/>
    </row>
    <row r="30" spans="5:10">
      <c r="E30" s="189"/>
      <c r="J30" s="176"/>
    </row>
    <row r="31" spans="5:10">
      <c r="J31" s="176"/>
    </row>
    <row r="38" spans="10:10">
      <c r="J38" s="191"/>
    </row>
  </sheetData>
  <mergeCells count="8">
    <mergeCell ref="B8:C8"/>
    <mergeCell ref="B4:C5"/>
    <mergeCell ref="B2:K2"/>
    <mergeCell ref="F4:F5"/>
    <mergeCell ref="H4:H5"/>
    <mergeCell ref="K4:K5"/>
    <mergeCell ref="B6:C6"/>
    <mergeCell ref="B7:C7"/>
  </mergeCells>
  <phoneticPr fontId="2" type="noConversion"/>
  <printOptions horizontalCentered="1"/>
  <pageMargins left="0.62992125984251968" right="0.62992125984251968" top="0.62992125984251968" bottom="0.62992125984251968" header="0.39370078740157483" footer="0.39370078740157483"/>
  <pageSetup paperSize="9" orientation="portrait" horizontalDpi="1200" verticalDpi="1200" r:id="rId1"/>
  <headerFooter alignWithMargins="0"/>
  <ignoredErrors>
    <ignoredError sqref="K6 K8" evalError="1"/>
    <ignoredError sqref="F8:H8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6"/>
  <sheetViews>
    <sheetView showGridLines="0" zoomScale="85" zoomScaleNormal="85" zoomScaleSheetLayoutView="100" workbookViewId="0">
      <pane ySplit="4" topLeftCell="A17" activePane="bottomLeft" state="frozen"/>
      <selection activeCell="N20" sqref="N20"/>
      <selection pane="bottomLeft" activeCell="J34" sqref="J34"/>
    </sheetView>
  </sheetViews>
  <sheetFormatPr defaultColWidth="8" defaultRowHeight="15.75"/>
  <cols>
    <col min="1" max="1" width="2" style="73" customWidth="1"/>
    <col min="2" max="3" width="2.5546875" style="73" customWidth="1"/>
    <col min="4" max="4" width="10.88671875" style="73" customWidth="1"/>
    <col min="5" max="5" width="10.33203125" style="73" customWidth="1"/>
    <col min="6" max="6" width="8.5546875" style="73" customWidth="1"/>
    <col min="7" max="7" width="8.5546875" style="74" customWidth="1"/>
    <col min="8" max="9" width="10.33203125" style="73" customWidth="1"/>
    <col min="10" max="10" width="11.109375" style="73" customWidth="1"/>
    <col min="11" max="11" width="7.5546875" style="73" customWidth="1"/>
    <col min="12" max="12" width="10.21875" style="73" customWidth="1"/>
    <col min="13" max="13" width="11.88671875" style="73" customWidth="1"/>
    <col min="14" max="14" width="9.6640625" style="73" customWidth="1"/>
    <col min="15" max="18" width="8" style="73" customWidth="1"/>
    <col min="19" max="16384" width="8" style="73"/>
  </cols>
  <sheetData>
    <row r="1" spans="2:22" s="72" customFormat="1" ht="27.75" customHeight="1">
      <c r="B1" s="362" t="s">
        <v>152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2:22" ht="5.25" customHeight="1">
      <c r="F2" s="73" t="s">
        <v>17</v>
      </c>
    </row>
    <row r="3" spans="2:22" s="75" customFormat="1" ht="22.5" customHeight="1">
      <c r="B3" s="364" t="s">
        <v>18</v>
      </c>
      <c r="C3" s="365"/>
      <c r="D3" s="365"/>
      <c r="E3" s="325" t="s">
        <v>139</v>
      </c>
      <c r="F3" s="326"/>
      <c r="G3" s="327"/>
      <c r="H3" s="240" t="s">
        <v>133</v>
      </c>
      <c r="I3" s="243" t="s">
        <v>140</v>
      </c>
      <c r="J3" s="368" t="s">
        <v>132</v>
      </c>
      <c r="K3" s="328"/>
      <c r="L3" s="370" t="s">
        <v>131</v>
      </c>
      <c r="N3" s="148"/>
    </row>
    <row r="4" spans="2:22" s="75" customFormat="1" ht="33.75">
      <c r="B4" s="366"/>
      <c r="C4" s="367"/>
      <c r="D4" s="367"/>
      <c r="E4" s="241">
        <v>5</v>
      </c>
      <c r="F4" s="105" t="s">
        <v>67</v>
      </c>
      <c r="G4" s="106" t="s">
        <v>29</v>
      </c>
      <c r="H4" s="242">
        <f>E4</f>
        <v>5</v>
      </c>
      <c r="I4" s="244">
        <f>IF(E4=1,12,E4-1)</f>
        <v>4</v>
      </c>
      <c r="J4" s="369"/>
      <c r="K4" s="195" t="s">
        <v>30</v>
      </c>
      <c r="L4" s="371"/>
      <c r="N4" s="149"/>
      <c r="R4" s="149"/>
    </row>
    <row r="5" spans="2:22" ht="20.25" customHeight="1">
      <c r="B5" s="374"/>
      <c r="C5" s="374"/>
      <c r="D5" s="79" t="s">
        <v>31</v>
      </c>
      <c r="E5" s="63">
        <v>387</v>
      </c>
      <c r="F5" s="155">
        <f t="shared" ref="F5:F34" si="0">(E5-H5)/H5</f>
        <v>-0.17659574468085107</v>
      </c>
      <c r="G5" s="160">
        <f t="shared" ref="G5:G34" si="1">(E5-I5)/I5</f>
        <v>-0.31382978723404253</v>
      </c>
      <c r="H5" s="209">
        <v>470</v>
      </c>
      <c r="I5" s="219">
        <v>564</v>
      </c>
      <c r="J5" s="63">
        <v>2475</v>
      </c>
      <c r="K5" s="196">
        <f t="shared" ref="K5:K34" si="2">(J5-L5)/L5</f>
        <v>5.3639846743295021E-2</v>
      </c>
      <c r="L5" s="329">
        <v>2349</v>
      </c>
      <c r="M5" s="77"/>
      <c r="N5" s="150"/>
      <c r="R5" s="150"/>
    </row>
    <row r="6" spans="2:22" ht="20.25" customHeight="1">
      <c r="B6" s="374"/>
      <c r="C6" s="374"/>
      <c r="D6" s="79" t="s">
        <v>32</v>
      </c>
      <c r="E6" s="63">
        <v>335</v>
      </c>
      <c r="F6" s="155">
        <f t="shared" si="0"/>
        <v>16.631578947368421</v>
      </c>
      <c r="G6" s="160">
        <f t="shared" si="1"/>
        <v>-0.22988505747126436</v>
      </c>
      <c r="H6" s="209">
        <v>19</v>
      </c>
      <c r="I6" s="220">
        <v>435</v>
      </c>
      <c r="J6" s="63">
        <v>1158</v>
      </c>
      <c r="K6" s="196">
        <f t="shared" si="2"/>
        <v>17.983606557377048</v>
      </c>
      <c r="L6" s="329">
        <v>61</v>
      </c>
      <c r="M6" s="77"/>
      <c r="N6" s="150"/>
      <c r="R6" s="150"/>
    </row>
    <row r="7" spans="2:22" ht="20.25" customHeight="1">
      <c r="B7" s="374"/>
      <c r="C7" s="374"/>
      <c r="D7" s="79" t="s">
        <v>24</v>
      </c>
      <c r="E7" s="63">
        <v>6565</v>
      </c>
      <c r="F7" s="155">
        <f t="shared" si="0"/>
        <v>-0.1619862139392392</v>
      </c>
      <c r="G7" s="160">
        <f t="shared" si="1"/>
        <v>0.11308918277382163</v>
      </c>
      <c r="H7" s="209">
        <v>7834</v>
      </c>
      <c r="I7" s="220">
        <v>5898</v>
      </c>
      <c r="J7" s="63">
        <v>29875</v>
      </c>
      <c r="K7" s="196">
        <f t="shared" si="2"/>
        <v>-0.15882982317828584</v>
      </c>
      <c r="L7" s="329">
        <v>35516</v>
      </c>
      <c r="M7" s="77"/>
      <c r="N7" s="150"/>
      <c r="R7" s="150"/>
    </row>
    <row r="8" spans="2:22" ht="20.25" customHeight="1">
      <c r="B8" s="374"/>
      <c r="C8" s="374"/>
      <c r="D8" s="79" t="s">
        <v>77</v>
      </c>
      <c r="E8" s="64">
        <v>814</v>
      </c>
      <c r="F8" s="155">
        <f>(E8-H8)/H8</f>
        <v>-0.19326065411298315</v>
      </c>
      <c r="G8" s="160">
        <f>(E8-I8)/I8</f>
        <v>-4.4600938967136149E-2</v>
      </c>
      <c r="H8" s="215">
        <v>1009</v>
      </c>
      <c r="I8" s="221">
        <v>852</v>
      </c>
      <c r="J8" s="64">
        <v>5343</v>
      </c>
      <c r="K8" s="196">
        <f t="shared" si="2"/>
        <v>0.25717647058823528</v>
      </c>
      <c r="L8" s="330">
        <v>4250</v>
      </c>
      <c r="M8" s="77"/>
      <c r="N8" s="150"/>
      <c r="R8" s="150"/>
    </row>
    <row r="9" spans="2:22" ht="20.25" customHeight="1">
      <c r="B9" s="374"/>
      <c r="C9" s="374"/>
      <c r="D9" s="79" t="s">
        <v>33</v>
      </c>
      <c r="E9" s="64">
        <v>231</v>
      </c>
      <c r="F9" s="155">
        <f t="shared" si="0"/>
        <v>-0.36011080332409973</v>
      </c>
      <c r="G9" s="160">
        <f t="shared" si="1"/>
        <v>-0.12830188679245283</v>
      </c>
      <c r="H9" s="215">
        <v>361</v>
      </c>
      <c r="I9" s="221">
        <v>265</v>
      </c>
      <c r="J9" s="64">
        <v>1438</v>
      </c>
      <c r="K9" s="196">
        <f t="shared" si="2"/>
        <v>-0.21890277023356872</v>
      </c>
      <c r="L9" s="330">
        <v>1841</v>
      </c>
      <c r="M9" s="77"/>
      <c r="N9" s="150"/>
      <c r="R9" s="150"/>
    </row>
    <row r="10" spans="2:22" ht="20.25" customHeight="1">
      <c r="B10" s="374"/>
      <c r="C10" s="374"/>
      <c r="D10" s="80" t="s">
        <v>25</v>
      </c>
      <c r="E10" s="63">
        <v>5542</v>
      </c>
      <c r="F10" s="155">
        <f t="shared" si="0"/>
        <v>-0.2705015137554298</v>
      </c>
      <c r="G10" s="160">
        <f t="shared" si="1"/>
        <v>-2.7548692753114581E-2</v>
      </c>
      <c r="H10" s="209">
        <v>7597</v>
      </c>
      <c r="I10" s="220">
        <v>5699</v>
      </c>
      <c r="J10" s="63">
        <v>27525</v>
      </c>
      <c r="K10" s="196">
        <f t="shared" si="2"/>
        <v>-0.15925959864381931</v>
      </c>
      <c r="L10" s="329">
        <v>32739</v>
      </c>
      <c r="M10" s="77"/>
      <c r="N10" s="150"/>
      <c r="R10" s="150"/>
    </row>
    <row r="11" spans="2:22" ht="20.25" customHeight="1">
      <c r="B11" s="374"/>
      <c r="C11" s="374"/>
      <c r="D11" s="80" t="s">
        <v>48</v>
      </c>
      <c r="E11" s="63">
        <v>13</v>
      </c>
      <c r="F11" s="155">
        <f t="shared" si="0"/>
        <v>-0.75471698113207553</v>
      </c>
      <c r="G11" s="160">
        <f t="shared" si="1"/>
        <v>-0.5357142857142857</v>
      </c>
      <c r="H11" s="209">
        <v>53</v>
      </c>
      <c r="I11" s="220">
        <v>28</v>
      </c>
      <c r="J11" s="63">
        <v>80</v>
      </c>
      <c r="K11" s="196">
        <f t="shared" si="2"/>
        <v>-9.0909090909090912E-2</v>
      </c>
      <c r="L11" s="329">
        <v>88</v>
      </c>
      <c r="M11" s="77"/>
      <c r="N11" s="150"/>
      <c r="R11" s="150"/>
    </row>
    <row r="12" spans="2:22" ht="20.25" customHeight="1">
      <c r="B12" s="374"/>
      <c r="C12" s="374"/>
      <c r="D12" s="79" t="s">
        <v>27</v>
      </c>
      <c r="E12" s="63">
        <v>10436</v>
      </c>
      <c r="F12" s="155">
        <f t="shared" si="0"/>
        <v>-0.17141722905915047</v>
      </c>
      <c r="G12" s="160">
        <f>(E12-I12)/I12</f>
        <v>5.3715670436187399E-2</v>
      </c>
      <c r="H12" s="209">
        <v>12595</v>
      </c>
      <c r="I12" s="220">
        <v>9904</v>
      </c>
      <c r="J12" s="63">
        <v>49523</v>
      </c>
      <c r="K12" s="196">
        <f t="shared" si="2"/>
        <v>-0.17463042282628624</v>
      </c>
      <c r="L12" s="329">
        <v>60001</v>
      </c>
      <c r="M12" s="77"/>
      <c r="N12" s="150"/>
      <c r="R12" s="150"/>
    </row>
    <row r="13" spans="2:22" ht="20.25" customHeight="1">
      <c r="B13" s="374"/>
      <c r="C13" s="374"/>
      <c r="D13" s="322" t="s">
        <v>63</v>
      </c>
      <c r="E13" s="347">
        <v>0</v>
      </c>
      <c r="F13" s="155">
        <f t="shared" si="0"/>
        <v>-1</v>
      </c>
      <c r="G13" s="160" t="e">
        <f>(E13-I13)/I13</f>
        <v>#DIV/0!</v>
      </c>
      <c r="H13" s="216">
        <v>39</v>
      </c>
      <c r="I13" s="220">
        <v>0</v>
      </c>
      <c r="J13" s="63">
        <v>20</v>
      </c>
      <c r="K13" s="196">
        <f t="shared" si="2"/>
        <v>-0.92395437262357416</v>
      </c>
      <c r="L13" s="331">
        <v>263</v>
      </c>
      <c r="M13" s="77"/>
      <c r="N13" s="150"/>
      <c r="R13" s="150"/>
    </row>
    <row r="14" spans="2:22" ht="20.25" customHeight="1">
      <c r="B14" s="374"/>
      <c r="C14" s="372" t="s">
        <v>148</v>
      </c>
      <c r="D14" s="373"/>
      <c r="E14" s="314">
        <f>SUM(E5:E13)</f>
        <v>24323</v>
      </c>
      <c r="F14" s="315">
        <f t="shared" si="0"/>
        <v>-0.18861126863929012</v>
      </c>
      <c r="G14" s="316">
        <f t="shared" si="1"/>
        <v>2.8674138295622754E-2</v>
      </c>
      <c r="H14" s="317">
        <f>SUM(H5:H13)</f>
        <v>29977</v>
      </c>
      <c r="I14" s="318">
        <f>SUM(I5:I13)</f>
        <v>23645</v>
      </c>
      <c r="J14" s="319">
        <f>SUM(J5:J13)</f>
        <v>117437</v>
      </c>
      <c r="K14" s="320">
        <f t="shared" si="2"/>
        <v>-0.1434708405052951</v>
      </c>
      <c r="L14" s="321">
        <f>SUM(L5:L13)</f>
        <v>137108</v>
      </c>
      <c r="M14" s="77"/>
      <c r="N14" s="150"/>
      <c r="R14" s="150"/>
      <c r="V14" s="150"/>
    </row>
    <row r="15" spans="2:22" ht="20.25" customHeight="1">
      <c r="B15" s="374"/>
      <c r="C15" s="374"/>
      <c r="D15" s="79" t="s">
        <v>124</v>
      </c>
      <c r="E15" s="62">
        <v>3741</v>
      </c>
      <c r="F15" s="152" t="e">
        <f t="shared" si="0"/>
        <v>#DIV/0!</v>
      </c>
      <c r="G15" s="159">
        <f t="shared" si="1"/>
        <v>7.1919770773638966E-2</v>
      </c>
      <c r="H15" s="277">
        <v>0</v>
      </c>
      <c r="I15" s="219">
        <v>3490</v>
      </c>
      <c r="J15" s="62">
        <v>18202</v>
      </c>
      <c r="K15" s="199" t="e">
        <f t="shared" si="2"/>
        <v>#DIV/0!</v>
      </c>
      <c r="L15" s="332">
        <v>0</v>
      </c>
      <c r="M15" s="77"/>
      <c r="N15" s="150"/>
      <c r="R15" s="150"/>
    </row>
    <row r="16" spans="2:22" ht="20.25" customHeight="1">
      <c r="B16" s="374"/>
      <c r="C16" s="374"/>
      <c r="D16" s="79" t="s">
        <v>68</v>
      </c>
      <c r="E16" s="63">
        <v>2966</v>
      </c>
      <c r="F16" s="153">
        <f>(E16-H16)/H16</f>
        <v>-0.32926277702397105</v>
      </c>
      <c r="G16" s="160">
        <f>(E16-I16)/I16</f>
        <v>9.7299297077321489E-2</v>
      </c>
      <c r="H16" s="215">
        <v>4422</v>
      </c>
      <c r="I16" s="220">
        <v>2703</v>
      </c>
      <c r="J16" s="63">
        <v>14638</v>
      </c>
      <c r="K16" s="196">
        <f>(J16-L16)/L16</f>
        <v>-0.15921883974727169</v>
      </c>
      <c r="L16" s="330">
        <v>17410</v>
      </c>
      <c r="M16" s="77"/>
      <c r="N16" s="150"/>
      <c r="R16" s="150"/>
    </row>
    <row r="17" spans="2:21" ht="20.25" customHeight="1">
      <c r="B17" s="374"/>
      <c r="C17" s="374"/>
      <c r="D17" s="79" t="s">
        <v>145</v>
      </c>
      <c r="E17" s="63">
        <v>62</v>
      </c>
      <c r="F17" s="153" t="e">
        <f>(E17-H17)/H17</f>
        <v>#DIV/0!</v>
      </c>
      <c r="G17" s="160">
        <f>(E17-I17)/I17</f>
        <v>0.21568627450980393</v>
      </c>
      <c r="H17" s="215">
        <v>0</v>
      </c>
      <c r="I17" s="220">
        <v>51</v>
      </c>
      <c r="J17" s="63">
        <v>124</v>
      </c>
      <c r="K17" s="196" t="e">
        <f>(J17-L17)/L17</f>
        <v>#DIV/0!</v>
      </c>
      <c r="L17" s="330">
        <v>0</v>
      </c>
      <c r="M17" s="77"/>
      <c r="N17" s="150"/>
      <c r="R17" s="150"/>
    </row>
    <row r="18" spans="2:21" ht="20.25" customHeight="1">
      <c r="B18" s="374"/>
      <c r="C18" s="374"/>
      <c r="D18" s="79" t="s">
        <v>8</v>
      </c>
      <c r="E18" s="63">
        <v>10668</v>
      </c>
      <c r="F18" s="155">
        <f t="shared" si="0"/>
        <v>1.4075829383886256</v>
      </c>
      <c r="G18" s="160">
        <f t="shared" si="1"/>
        <v>-9.8758131283264342E-2</v>
      </c>
      <c r="H18" s="209">
        <v>4431</v>
      </c>
      <c r="I18" s="220">
        <v>11837</v>
      </c>
      <c r="J18" s="63">
        <v>42679</v>
      </c>
      <c r="K18" s="196">
        <f t="shared" si="2"/>
        <v>0.85884146341463419</v>
      </c>
      <c r="L18" s="329">
        <v>22960</v>
      </c>
      <c r="M18" s="77"/>
      <c r="N18" s="150"/>
      <c r="R18" s="150"/>
    </row>
    <row r="19" spans="2:21" ht="20.25" customHeight="1">
      <c r="B19" s="374"/>
      <c r="C19" s="374"/>
      <c r="D19" s="81" t="s">
        <v>56</v>
      </c>
      <c r="E19" s="173">
        <v>140</v>
      </c>
      <c r="F19" s="156">
        <f t="shared" si="0"/>
        <v>-0.75438596491228072</v>
      </c>
      <c r="G19" s="161">
        <f t="shared" si="1"/>
        <v>-0.31034482758620691</v>
      </c>
      <c r="H19" s="210">
        <v>570</v>
      </c>
      <c r="I19" s="223">
        <v>203</v>
      </c>
      <c r="J19" s="173">
        <v>1180</v>
      </c>
      <c r="K19" s="197">
        <f t="shared" si="2"/>
        <v>-0.66043165467625897</v>
      </c>
      <c r="L19" s="333">
        <v>3475</v>
      </c>
      <c r="M19" s="77"/>
      <c r="N19" s="150"/>
      <c r="O19" s="203"/>
      <c r="R19" s="150"/>
    </row>
    <row r="20" spans="2:21" ht="20.25" customHeight="1">
      <c r="B20" s="374"/>
      <c r="C20" s="372" t="s">
        <v>34</v>
      </c>
      <c r="D20" s="375"/>
      <c r="E20" s="66">
        <f>SUM(E15:E19)</f>
        <v>17577</v>
      </c>
      <c r="F20" s="153">
        <f t="shared" si="0"/>
        <v>0.86532951289398286</v>
      </c>
      <c r="G20" s="160">
        <f t="shared" si="1"/>
        <v>-3.8667687595712097E-2</v>
      </c>
      <c r="H20" s="217">
        <f>SUM(H15:H19)</f>
        <v>9423</v>
      </c>
      <c r="I20" s="224">
        <f>SUM(I15:I19)</f>
        <v>18284</v>
      </c>
      <c r="J20" s="198">
        <f>SUM(J15:J19)</f>
        <v>76823</v>
      </c>
      <c r="K20" s="196">
        <f t="shared" si="2"/>
        <v>0.75214961797240276</v>
      </c>
      <c r="L20" s="192">
        <f>SUM(L15:L19)</f>
        <v>43845</v>
      </c>
      <c r="M20" s="77"/>
      <c r="N20" s="150"/>
      <c r="R20" s="150"/>
    </row>
    <row r="21" spans="2:21" ht="20.25" customHeight="1">
      <c r="B21" s="82"/>
      <c r="C21" s="83"/>
      <c r="D21" s="76" t="s">
        <v>19</v>
      </c>
      <c r="E21" s="62">
        <v>3073</v>
      </c>
      <c r="F21" s="152">
        <f t="shared" si="0"/>
        <v>-0.19639121338912133</v>
      </c>
      <c r="G21" s="159">
        <f t="shared" si="1"/>
        <v>-0.27472268114231768</v>
      </c>
      <c r="H21" s="212">
        <v>3824</v>
      </c>
      <c r="I21" s="219">
        <v>4237</v>
      </c>
      <c r="J21" s="62">
        <v>19086</v>
      </c>
      <c r="K21" s="199">
        <f t="shared" si="2"/>
        <v>-5.5475825209085963E-2</v>
      </c>
      <c r="L21" s="334">
        <v>20207</v>
      </c>
      <c r="M21" s="77"/>
      <c r="N21" s="150"/>
      <c r="R21" s="150"/>
    </row>
    <row r="22" spans="2:21" ht="20.25" customHeight="1">
      <c r="B22" s="82"/>
      <c r="C22" s="78"/>
      <c r="D22" s="81" t="s">
        <v>20</v>
      </c>
      <c r="E22" s="65">
        <v>9304</v>
      </c>
      <c r="F22" s="156">
        <f t="shared" si="0"/>
        <v>-7.0715141829804234E-2</v>
      </c>
      <c r="G22" s="161">
        <f t="shared" si="1"/>
        <v>-1.4824227022448115E-2</v>
      </c>
      <c r="H22" s="210">
        <v>10012</v>
      </c>
      <c r="I22" s="222">
        <v>9444</v>
      </c>
      <c r="J22" s="65">
        <v>41070</v>
      </c>
      <c r="K22" s="197">
        <f t="shared" si="2"/>
        <v>-7.0014944975318141E-2</v>
      </c>
      <c r="L22" s="333">
        <v>44162</v>
      </c>
      <c r="M22" s="77"/>
      <c r="N22" s="149"/>
      <c r="O22" s="75"/>
      <c r="P22" s="75"/>
      <c r="Q22" s="75"/>
      <c r="R22" s="149"/>
      <c r="S22" s="75"/>
      <c r="T22" s="75"/>
      <c r="U22" s="75"/>
    </row>
    <row r="23" spans="2:21" ht="20.25" customHeight="1">
      <c r="B23" s="82"/>
      <c r="C23" s="372" t="s">
        <v>35</v>
      </c>
      <c r="D23" s="375"/>
      <c r="E23" s="66">
        <f>SUM(E21:E22)</f>
        <v>12377</v>
      </c>
      <c r="F23" s="153">
        <f t="shared" si="0"/>
        <v>-0.10544955189361087</v>
      </c>
      <c r="G23" s="160">
        <f t="shared" si="1"/>
        <v>-9.5314669980264596E-2</v>
      </c>
      <c r="H23" s="217">
        <f>SUM(H21:H22)</f>
        <v>13836</v>
      </c>
      <c r="I23" s="224">
        <f>SUM(I21:I22)</f>
        <v>13681</v>
      </c>
      <c r="J23" s="198">
        <f>SUM(J21:J22)</f>
        <v>60156</v>
      </c>
      <c r="K23" s="196">
        <f t="shared" si="2"/>
        <v>-6.5450760459227264E-2</v>
      </c>
      <c r="L23" s="192">
        <f>SUM(L21:L22)</f>
        <v>64369</v>
      </c>
      <c r="M23" s="77"/>
      <c r="N23" s="150"/>
      <c r="R23" s="150"/>
    </row>
    <row r="24" spans="2:21" ht="20.25" customHeight="1">
      <c r="B24" s="82"/>
      <c r="C24" s="84"/>
      <c r="D24" s="85" t="s">
        <v>36</v>
      </c>
      <c r="E24" s="67">
        <v>744</v>
      </c>
      <c r="F24" s="152">
        <f t="shared" si="0"/>
        <v>1.3623978201634877E-2</v>
      </c>
      <c r="G24" s="159">
        <f t="shared" si="1"/>
        <v>-7.4626865671641784E-2</v>
      </c>
      <c r="H24" s="213">
        <v>734</v>
      </c>
      <c r="I24" s="225">
        <v>804</v>
      </c>
      <c r="J24" s="67">
        <v>4026</v>
      </c>
      <c r="K24" s="199">
        <f t="shared" si="2"/>
        <v>2.4688215831000254E-2</v>
      </c>
      <c r="L24" s="335">
        <v>3929</v>
      </c>
      <c r="M24" s="77"/>
      <c r="N24" s="71"/>
    </row>
    <row r="25" spans="2:21" ht="20.25" customHeight="1">
      <c r="B25" s="82"/>
      <c r="C25" s="86"/>
      <c r="D25" s="87" t="s">
        <v>14</v>
      </c>
      <c r="E25" s="173">
        <v>2096</v>
      </c>
      <c r="F25" s="156">
        <f t="shared" si="0"/>
        <v>-5.4578258908434825E-2</v>
      </c>
      <c r="G25" s="161">
        <f t="shared" si="1"/>
        <v>-5.8400718778077267E-2</v>
      </c>
      <c r="H25" s="211">
        <v>2217</v>
      </c>
      <c r="I25" s="223">
        <v>2226</v>
      </c>
      <c r="J25" s="173">
        <v>9311</v>
      </c>
      <c r="K25" s="197">
        <f t="shared" si="2"/>
        <v>-0.12243166823751178</v>
      </c>
      <c r="L25" s="336">
        <v>10610</v>
      </c>
      <c r="M25" s="77"/>
      <c r="N25" s="71"/>
    </row>
    <row r="26" spans="2:21" ht="20.25" customHeight="1">
      <c r="B26" s="82"/>
      <c r="C26" s="372" t="s">
        <v>37</v>
      </c>
      <c r="D26" s="375"/>
      <c r="E26" s="63">
        <f>SUM(E24:E25)</f>
        <v>2840</v>
      </c>
      <c r="F26" s="153">
        <f t="shared" si="0"/>
        <v>-3.7614368010843779E-2</v>
      </c>
      <c r="G26" s="160">
        <f t="shared" si="1"/>
        <v>-6.2706270627062702E-2</v>
      </c>
      <c r="H26" s="209">
        <f>SUM(H24:H25)</f>
        <v>2951</v>
      </c>
      <c r="I26" s="220">
        <f>SUM(I24:I25)</f>
        <v>3030</v>
      </c>
      <c r="J26" s="188">
        <f>SUM(J24:J25)</f>
        <v>13337</v>
      </c>
      <c r="K26" s="196">
        <f t="shared" si="2"/>
        <v>-8.2674186670334965E-2</v>
      </c>
      <c r="L26" s="229">
        <f>SUM(L24:L25)</f>
        <v>14539</v>
      </c>
      <c r="M26" s="77"/>
      <c r="N26" s="150"/>
    </row>
    <row r="27" spans="2:21" ht="20.25" customHeight="1">
      <c r="B27" s="228"/>
      <c r="C27" s="230"/>
      <c r="D27" s="76" t="s">
        <v>126</v>
      </c>
      <c r="E27" s="62">
        <v>967</v>
      </c>
      <c r="F27" s="154" t="e">
        <f>(E27-H27)/H27</f>
        <v>#DIV/0!</v>
      </c>
      <c r="G27" s="159">
        <f>(E27-I27)/I27</f>
        <v>-0.12330009066183137</v>
      </c>
      <c r="H27" s="212">
        <v>0</v>
      </c>
      <c r="I27" s="219">
        <v>1103</v>
      </c>
      <c r="J27" s="62">
        <v>5783</v>
      </c>
      <c r="K27" s="199" t="e">
        <f>(J27-L27)/L27</f>
        <v>#DIV/0!</v>
      </c>
      <c r="L27" s="334">
        <v>0</v>
      </c>
      <c r="M27" s="77"/>
      <c r="N27" s="150"/>
    </row>
    <row r="28" spans="2:21" ht="20.25" customHeight="1">
      <c r="B28" s="228"/>
      <c r="C28" s="278"/>
      <c r="D28" s="79" t="s">
        <v>86</v>
      </c>
      <c r="E28" s="63">
        <v>2976</v>
      </c>
      <c r="F28" s="155">
        <f>(E28-H28)/H28</f>
        <v>-2.4582104228121928E-2</v>
      </c>
      <c r="G28" s="160">
        <f>(E28-I28)/I28</f>
        <v>-4.9808429118773943E-2</v>
      </c>
      <c r="H28" s="209">
        <v>3051</v>
      </c>
      <c r="I28" s="220">
        <v>3132</v>
      </c>
      <c r="J28" s="63">
        <v>16828</v>
      </c>
      <c r="K28" s="196">
        <f>(J28-L28)/L28</f>
        <v>-4.1303480886458153E-2</v>
      </c>
      <c r="L28" s="329">
        <v>17553</v>
      </c>
      <c r="M28" s="77"/>
      <c r="N28" s="150"/>
    </row>
    <row r="29" spans="2:21" ht="20.25" customHeight="1">
      <c r="B29" s="228"/>
      <c r="C29" s="84"/>
      <c r="D29" s="81" t="s">
        <v>73</v>
      </c>
      <c r="E29" s="65">
        <v>836</v>
      </c>
      <c r="F29" s="231">
        <f t="shared" si="0"/>
        <v>-0.38933528122717315</v>
      </c>
      <c r="G29" s="161">
        <f t="shared" si="1"/>
        <v>-8.4337349397590355E-2</v>
      </c>
      <c r="H29" s="210">
        <v>1369</v>
      </c>
      <c r="I29" s="222">
        <v>913</v>
      </c>
      <c r="J29" s="65">
        <v>4523</v>
      </c>
      <c r="K29" s="197">
        <f t="shared" si="2"/>
        <v>-0.1823933477946493</v>
      </c>
      <c r="L29" s="333">
        <v>5532</v>
      </c>
      <c r="M29" s="77"/>
      <c r="N29" s="150"/>
    </row>
    <row r="30" spans="2:21" ht="20.25" customHeight="1">
      <c r="B30" s="228"/>
      <c r="C30" s="372" t="s">
        <v>72</v>
      </c>
      <c r="D30" s="375"/>
      <c r="E30" s="66">
        <f>SUM(E27:E29)</f>
        <v>4779</v>
      </c>
      <c r="F30" s="153">
        <f t="shared" si="0"/>
        <v>8.1221719457013578E-2</v>
      </c>
      <c r="G30" s="160">
        <f t="shared" si="1"/>
        <v>-7.167832167832168E-2</v>
      </c>
      <c r="H30" s="217">
        <f>SUM(H27:H29)</f>
        <v>4420</v>
      </c>
      <c r="I30" s="224">
        <f>SUM(I27:I29)</f>
        <v>5148</v>
      </c>
      <c r="J30" s="198">
        <f>SUM(J27:J29)</f>
        <v>27134</v>
      </c>
      <c r="K30" s="196">
        <f t="shared" si="2"/>
        <v>0.17539527831925492</v>
      </c>
      <c r="L30" s="192">
        <f>SUM(L27:L29)</f>
        <v>23085</v>
      </c>
      <c r="M30" s="77"/>
      <c r="N30" s="150"/>
    </row>
    <row r="31" spans="2:21" ht="20.25" customHeight="1">
      <c r="B31" s="288" t="s">
        <v>38</v>
      </c>
      <c r="C31" s="283"/>
      <c r="D31" s="284"/>
      <c r="E31" s="285">
        <f>SUM(E30,E26,E23,E20,E14)</f>
        <v>61896</v>
      </c>
      <c r="F31" s="286">
        <f t="shared" si="0"/>
        <v>2.1268170343359677E-2</v>
      </c>
      <c r="G31" s="287">
        <f t="shared" si="1"/>
        <v>-2.9660751238477456E-2</v>
      </c>
      <c r="H31" s="226">
        <f>SUM(H30,H26,H23,H20,H14)</f>
        <v>60607</v>
      </c>
      <c r="I31" s="227">
        <f>SUM(I30,I26,I23,I20,I14)</f>
        <v>63788</v>
      </c>
      <c r="J31" s="285">
        <f>SUM(J30,J26,J23,J20,J14)</f>
        <v>294887</v>
      </c>
      <c r="K31" s="287">
        <f t="shared" si="2"/>
        <v>4.2202399044340616E-2</v>
      </c>
      <c r="L31" s="94">
        <f>SUM(L30,L26,L23,L20,L14)</f>
        <v>282946</v>
      </c>
      <c r="M31" s="77"/>
      <c r="N31" s="150"/>
      <c r="O31" s="150"/>
      <c r="P31" s="150"/>
      <c r="Q31" s="150"/>
    </row>
    <row r="32" spans="2:21" ht="20.25" customHeight="1">
      <c r="B32" s="88" t="s">
        <v>39</v>
      </c>
      <c r="C32" s="89"/>
      <c r="D32" s="89"/>
      <c r="E32" s="337">
        <v>325121</v>
      </c>
      <c r="F32" s="338">
        <f>(E32-H32)/H32</f>
        <v>6.3707062676468765E-2</v>
      </c>
      <c r="G32" s="339">
        <f>(E32-I32)/I32</f>
        <v>-8.7623286940349699E-3</v>
      </c>
      <c r="H32" s="218">
        <v>305649</v>
      </c>
      <c r="I32" s="282">
        <v>327995</v>
      </c>
      <c r="J32" s="337">
        <v>1533302</v>
      </c>
      <c r="K32" s="339">
        <f>(J32-L32)/L32</f>
        <v>2.023975236944435E-2</v>
      </c>
      <c r="L32" s="193">
        <v>1502884</v>
      </c>
      <c r="M32" s="77"/>
      <c r="N32" s="150"/>
      <c r="O32" s="150"/>
      <c r="P32" s="150"/>
      <c r="Q32" s="150"/>
    </row>
    <row r="33" spans="2:14" s="92" customFormat="1" ht="4.5" customHeight="1" thickBot="1">
      <c r="B33" s="323"/>
      <c r="C33" s="90"/>
      <c r="D33" s="90"/>
      <c r="E33" s="68"/>
      <c r="F33" s="324"/>
      <c r="G33" s="324"/>
      <c r="H33" s="69"/>
      <c r="I33" s="71"/>
      <c r="J33" s="68"/>
      <c r="K33" s="194"/>
      <c r="L33" s="69"/>
      <c r="M33" s="91"/>
      <c r="N33" s="71"/>
    </row>
    <row r="34" spans="2:14" ht="30" customHeight="1" thickBot="1">
      <c r="B34" s="88" t="s">
        <v>40</v>
      </c>
      <c r="C34" s="93"/>
      <c r="D34" s="89"/>
      <c r="E34" s="70">
        <f>SUM(E32,E31)</f>
        <v>387017</v>
      </c>
      <c r="F34" s="158">
        <f t="shared" si="0"/>
        <v>5.6684395613996769E-2</v>
      </c>
      <c r="G34" s="163">
        <f t="shared" si="1"/>
        <v>-1.2164897404941E-2</v>
      </c>
      <c r="H34" s="226">
        <f>SUM(H31,H32)</f>
        <v>366256</v>
      </c>
      <c r="I34" s="227">
        <f>SUM(I32,I31)</f>
        <v>391783</v>
      </c>
      <c r="J34" s="200">
        <f>SUM(J31,J32)</f>
        <v>1828189</v>
      </c>
      <c r="K34" s="163">
        <f t="shared" si="2"/>
        <v>2.3719502976207143E-2</v>
      </c>
      <c r="L34" s="94">
        <f>SUM(L31,L32)</f>
        <v>1785830</v>
      </c>
      <c r="M34" s="77"/>
      <c r="N34" s="150"/>
    </row>
    <row r="35" spans="2:14" ht="11.25" customHeight="1">
      <c r="B35" s="95"/>
      <c r="C35" s="95"/>
      <c r="D35" s="95"/>
      <c r="L35" s="77"/>
    </row>
    <row r="36" spans="2:14" s="130" customFormat="1" ht="18.75" customHeight="1" thickBot="1">
      <c r="B36" s="129" t="s">
        <v>41</v>
      </c>
      <c r="D36" s="128"/>
      <c r="F36" s="131"/>
      <c r="G36" s="132"/>
      <c r="K36" s="132"/>
    </row>
    <row r="37" spans="2:14" s="138" customFormat="1" ht="21" customHeight="1">
      <c r="B37" s="385" t="s">
        <v>42</v>
      </c>
      <c r="C37" s="386"/>
      <c r="D37" s="387"/>
      <c r="E37" s="245" t="s">
        <v>134</v>
      </c>
      <c r="F37" s="394"/>
      <c r="G37" s="395"/>
      <c r="H37" s="247" t="s">
        <v>133</v>
      </c>
      <c r="I37" s="249" t="s">
        <v>141</v>
      </c>
      <c r="J37" s="381" t="s">
        <v>135</v>
      </c>
      <c r="K37" s="174"/>
      <c r="L37" s="383" t="s">
        <v>136</v>
      </c>
    </row>
    <row r="38" spans="2:14" s="138" customFormat="1" ht="21" customHeight="1">
      <c r="B38" s="388"/>
      <c r="C38" s="389"/>
      <c r="D38" s="390"/>
      <c r="E38" s="246">
        <f>E4</f>
        <v>5</v>
      </c>
      <c r="F38" s="141" t="s">
        <v>43</v>
      </c>
      <c r="G38" s="142" t="s">
        <v>44</v>
      </c>
      <c r="H38" s="248">
        <f>E38</f>
        <v>5</v>
      </c>
      <c r="I38" s="250">
        <f>IF(E38=1,12,E38-1)</f>
        <v>4</v>
      </c>
      <c r="J38" s="382"/>
      <c r="K38" s="142" t="s">
        <v>45</v>
      </c>
      <c r="L38" s="384"/>
    </row>
    <row r="39" spans="2:14" s="135" customFormat="1" ht="21" customHeight="1">
      <c r="B39" s="391" t="s">
        <v>57</v>
      </c>
      <c r="C39" s="392"/>
      <c r="D39" s="393"/>
      <c r="E39" s="140">
        <f>E12</f>
        <v>10436</v>
      </c>
      <c r="F39" s="157">
        <f>(E39-H39)/H39</f>
        <v>-0.17141722905915047</v>
      </c>
      <c r="G39" s="162">
        <f>(E39-I39)/I39</f>
        <v>5.3715670436187399E-2</v>
      </c>
      <c r="H39" s="147">
        <f>H12</f>
        <v>12595</v>
      </c>
      <c r="I39" s="172">
        <f>I12</f>
        <v>9904</v>
      </c>
      <c r="J39" s="140">
        <f>J12</f>
        <v>49523</v>
      </c>
      <c r="K39" s="177">
        <f>(J39-L39)/L39</f>
        <v>-0.17463042282628624</v>
      </c>
      <c r="L39" s="147">
        <f>L12</f>
        <v>60001</v>
      </c>
      <c r="M39" s="134"/>
    </row>
    <row r="40" spans="2:14" s="135" customFormat="1" ht="18" customHeight="1" thickBot="1">
      <c r="B40" s="214"/>
      <c r="C40" s="376" t="s">
        <v>47</v>
      </c>
      <c r="D40" s="377"/>
      <c r="E40" s="144">
        <v>2521</v>
      </c>
      <c r="F40" s="164">
        <f>(E40-H40)/H40</f>
        <v>0.36639566395663958</v>
      </c>
      <c r="G40" s="165">
        <f>(E40-I40)/I40</f>
        <v>0.45891203703703703</v>
      </c>
      <c r="H40" s="145">
        <v>1845</v>
      </c>
      <c r="I40" s="171">
        <v>1728</v>
      </c>
      <c r="J40" s="144">
        <v>9758</v>
      </c>
      <c r="K40" s="178">
        <f>(J40-L40)/L40</f>
        <v>1.788796799085453</v>
      </c>
      <c r="L40" s="145">
        <v>3499</v>
      </c>
      <c r="M40" s="134"/>
    </row>
    <row r="41" spans="2:14" s="135" customFormat="1" ht="4.5" customHeight="1">
      <c r="B41" s="133"/>
      <c r="C41" s="136"/>
      <c r="D41" s="137"/>
      <c r="E41" s="139"/>
      <c r="F41" s="146"/>
      <c r="G41" s="146"/>
      <c r="H41" s="139"/>
      <c r="I41" s="139"/>
      <c r="J41" s="139"/>
      <c r="K41" s="146"/>
      <c r="L41" s="139"/>
      <c r="M41" s="134"/>
    </row>
    <row r="42" spans="2:14" s="135" customFormat="1" ht="21" customHeight="1">
      <c r="B42" s="391" t="s">
        <v>46</v>
      </c>
      <c r="C42" s="392"/>
      <c r="D42" s="393"/>
      <c r="E42" s="140">
        <f>E10</f>
        <v>5542</v>
      </c>
      <c r="F42" s="157">
        <f>(E42-H42)/H42</f>
        <v>-0.2705015137554298</v>
      </c>
      <c r="G42" s="162">
        <f>(E42-I42)/I42</f>
        <v>-2.7548692753114581E-2</v>
      </c>
      <c r="H42" s="147">
        <f>H10</f>
        <v>7597</v>
      </c>
      <c r="I42" s="172">
        <f>I10</f>
        <v>5699</v>
      </c>
      <c r="J42" s="140">
        <f>J10</f>
        <v>27525</v>
      </c>
      <c r="K42" s="177">
        <f>(J42-L42)/L42</f>
        <v>-0.15925959864381931</v>
      </c>
      <c r="L42" s="147">
        <f>L10</f>
        <v>32739</v>
      </c>
      <c r="M42" s="134"/>
    </row>
    <row r="43" spans="2:14" s="135" customFormat="1" ht="18" customHeight="1" thickBot="1">
      <c r="B43" s="214"/>
      <c r="C43" s="376" t="s">
        <v>47</v>
      </c>
      <c r="D43" s="377"/>
      <c r="E43" s="144">
        <v>351</v>
      </c>
      <c r="F43" s="164">
        <f>(E43-H43)/H43</f>
        <v>-5.1351351351351354E-2</v>
      </c>
      <c r="G43" s="165">
        <f>(E43-I43)/I43</f>
        <v>5.089820359281437E-2</v>
      </c>
      <c r="H43" s="145">
        <v>370</v>
      </c>
      <c r="I43" s="171">
        <v>334</v>
      </c>
      <c r="J43" s="144">
        <v>1581</v>
      </c>
      <c r="K43" s="178">
        <f>(J43-L43)/L43</f>
        <v>-4.2398546335554212E-2</v>
      </c>
      <c r="L43" s="145">
        <v>1651</v>
      </c>
      <c r="M43" s="134"/>
    </row>
    <row r="44" spans="2:14" s="135" customFormat="1" ht="4.5" customHeight="1">
      <c r="B44" s="235"/>
      <c r="C44" s="236"/>
      <c r="D44" s="236"/>
      <c r="E44" s="237"/>
      <c r="F44" s="238"/>
      <c r="G44" s="238"/>
      <c r="H44" s="237"/>
      <c r="I44" s="237"/>
      <c r="J44" s="237"/>
      <c r="K44" s="239"/>
      <c r="L44" s="237"/>
      <c r="M44" s="134"/>
    </row>
    <row r="45" spans="2:14" s="135" customFormat="1" ht="21" customHeight="1">
      <c r="B45" s="391" t="s">
        <v>78</v>
      </c>
      <c r="C45" s="392"/>
      <c r="D45" s="393"/>
      <c r="E45" s="140">
        <f>E8</f>
        <v>814</v>
      </c>
      <c r="F45" s="157">
        <f>(E45-H45)/H45</f>
        <v>-0.19326065411298315</v>
      </c>
      <c r="G45" s="162">
        <f>(E45-I45)/I45</f>
        <v>-4.4600938967136149E-2</v>
      </c>
      <c r="H45" s="147">
        <f>H8</f>
        <v>1009</v>
      </c>
      <c r="I45" s="172">
        <f>I8</f>
        <v>852</v>
      </c>
      <c r="J45" s="140">
        <f>J8</f>
        <v>5343</v>
      </c>
      <c r="K45" s="177">
        <f>(J45-L45)/L45</f>
        <v>0.25717647058823528</v>
      </c>
      <c r="L45" s="147">
        <f>L8</f>
        <v>4250</v>
      </c>
      <c r="M45" s="134"/>
    </row>
    <row r="46" spans="2:14" s="135" customFormat="1" ht="18" customHeight="1" thickBot="1">
      <c r="B46" s="214"/>
      <c r="C46" s="376" t="s">
        <v>47</v>
      </c>
      <c r="D46" s="377"/>
      <c r="E46" s="144">
        <v>266</v>
      </c>
      <c r="F46" s="164">
        <f>(E46-H46)/H46</f>
        <v>-0.45934959349593496</v>
      </c>
      <c r="G46" s="165">
        <f>(E46-I46)/I46</f>
        <v>-0.27520435967302453</v>
      </c>
      <c r="H46" s="145">
        <v>492</v>
      </c>
      <c r="I46" s="171">
        <v>367</v>
      </c>
      <c r="J46" s="144">
        <v>1389</v>
      </c>
      <c r="K46" s="178">
        <f>(J46-L46)/L46</f>
        <v>-0.24305177111716622</v>
      </c>
      <c r="L46" s="145">
        <v>1835</v>
      </c>
      <c r="M46" s="134"/>
    </row>
    <row r="47" spans="2:14" s="135" customFormat="1" ht="4.5" customHeight="1" thickBot="1">
      <c r="B47" s="133"/>
      <c r="C47" s="136"/>
      <c r="D47" s="137"/>
      <c r="E47" s="139"/>
      <c r="F47" s="146"/>
      <c r="G47" s="146"/>
      <c r="H47" s="139"/>
      <c r="I47" s="139"/>
      <c r="J47" s="139"/>
      <c r="K47" s="146"/>
      <c r="L47" s="139"/>
      <c r="M47" s="134"/>
    </row>
    <row r="48" spans="2:14" s="95" customFormat="1" ht="26.25" customHeight="1" thickBot="1">
      <c r="B48" s="378" t="s">
        <v>59</v>
      </c>
      <c r="C48" s="379"/>
      <c r="D48" s="380"/>
      <c r="E48" s="143">
        <f>SUM(E40,E43,E46)</f>
        <v>3138</v>
      </c>
      <c r="F48" s="166">
        <f>(E48-H48)/H48</f>
        <v>0.15921684521610638</v>
      </c>
      <c r="G48" s="167">
        <f>(E48-I48)/I48</f>
        <v>0.29188966652943599</v>
      </c>
      <c r="H48" s="151">
        <f>SUM(H40,H43,H46)</f>
        <v>2707</v>
      </c>
      <c r="I48" s="151">
        <f>SUM(I40,I43,I46)</f>
        <v>2429</v>
      </c>
      <c r="J48" s="179">
        <f>SUM(J40,J43,J46)</f>
        <v>12728</v>
      </c>
      <c r="K48" s="180">
        <f>(J48-L48)/L48</f>
        <v>0.82219040801717969</v>
      </c>
      <c r="L48" s="151">
        <f>SUM(L40,L43,L46)</f>
        <v>6985</v>
      </c>
    </row>
    <row r="52" spans="4:8" hidden="1">
      <c r="D52" s="186"/>
      <c r="E52" s="185"/>
      <c r="F52" s="185"/>
      <c r="G52" s="186"/>
      <c r="H52" s="185"/>
    </row>
    <row r="53" spans="4:8" hidden="1">
      <c r="D53" s="187"/>
      <c r="E53" s="185"/>
      <c r="F53" s="185"/>
      <c r="G53" s="187"/>
      <c r="H53" s="185"/>
    </row>
    <row r="54" spans="4:8" hidden="1">
      <c r="D54" s="187"/>
      <c r="E54" s="185"/>
      <c r="F54" s="185"/>
      <c r="G54" s="187"/>
      <c r="H54" s="185"/>
    </row>
    <row r="55" spans="4:8" hidden="1">
      <c r="D55" s="187"/>
      <c r="E55" s="185"/>
      <c r="F55" s="185"/>
      <c r="G55" s="187"/>
      <c r="H55" s="185"/>
    </row>
    <row r="56" spans="4:8">
      <c r="D56" s="185"/>
      <c r="E56" s="185"/>
      <c r="F56" s="185"/>
      <c r="G56" s="201"/>
      <c r="H56" s="185"/>
    </row>
  </sheetData>
  <mergeCells count="23">
    <mergeCell ref="J37:J38"/>
    <mergeCell ref="L37:L38"/>
    <mergeCell ref="B37:D38"/>
    <mergeCell ref="B39:D39"/>
    <mergeCell ref="C40:D40"/>
    <mergeCell ref="B45:D45"/>
    <mergeCell ref="F37:G37"/>
    <mergeCell ref="B42:D42"/>
    <mergeCell ref="C30:D30"/>
    <mergeCell ref="C43:D43"/>
    <mergeCell ref="B48:D48"/>
    <mergeCell ref="C46:D46"/>
    <mergeCell ref="C20:D20"/>
    <mergeCell ref="C23:D23"/>
    <mergeCell ref="C26:D26"/>
    <mergeCell ref="B5:B20"/>
    <mergeCell ref="C5:C13"/>
    <mergeCell ref="B1:L1"/>
    <mergeCell ref="B3:D4"/>
    <mergeCell ref="J3:J4"/>
    <mergeCell ref="L3:L4"/>
    <mergeCell ref="C14:D14"/>
    <mergeCell ref="C15:C19"/>
  </mergeCells>
  <phoneticPr fontId="2" type="noConversion"/>
  <printOptions horizontalCentered="1"/>
  <pageMargins left="0.62992125984251968" right="0.62992125984251968" top="0.62992125984251968" bottom="0.62992125984251968" header="0.39370078740157483" footer="0.39370078740157483"/>
  <pageSetup paperSize="9" scale="65" orientation="portrait" r:id="rId1"/>
  <headerFooter alignWithMargins="0"/>
  <ignoredErrors>
    <ignoredError sqref="K39 I34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R191"/>
  <sheetViews>
    <sheetView showGridLines="0" topLeftCell="A4" zoomScale="115" zoomScaleNormal="115" zoomScaleSheetLayoutView="115" workbookViewId="0">
      <selection activeCell="I17" sqref="I17"/>
    </sheetView>
  </sheetViews>
  <sheetFormatPr defaultRowHeight="13.5"/>
  <cols>
    <col min="1" max="1" width="0.5546875" style="35" customWidth="1"/>
    <col min="2" max="2" width="2.44140625" style="35" customWidth="1"/>
    <col min="3" max="3" width="7.77734375" style="35" customWidth="1"/>
    <col min="4" max="15" width="6.5546875" style="34" customWidth="1"/>
    <col min="16" max="16" width="7.77734375" style="35" customWidth="1"/>
    <col min="17" max="17" width="7.88671875" style="169" customWidth="1"/>
  </cols>
  <sheetData>
    <row r="1" spans="2:17" s="31" customFormat="1" ht="12">
      <c r="B1" s="31" t="s">
        <v>137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Q1" s="168"/>
    </row>
    <row r="2" spans="2:17" s="31" customFormat="1" ht="12"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Q2" s="168"/>
    </row>
    <row r="3" spans="2:17" ht="14.25" thickBot="1">
      <c r="B3" s="33" t="s">
        <v>138</v>
      </c>
      <c r="C3" s="33"/>
    </row>
    <row r="4" spans="2:17" ht="12.75" customHeight="1" thickBot="1">
      <c r="B4" s="398" t="s">
        <v>1</v>
      </c>
      <c r="C4" s="399"/>
      <c r="D4" s="36">
        <v>1</v>
      </c>
      <c r="E4" s="37">
        <v>2</v>
      </c>
      <c r="F4" s="37">
        <v>3</v>
      </c>
      <c r="G4" s="37">
        <v>4</v>
      </c>
      <c r="H4" s="37">
        <v>5</v>
      </c>
      <c r="I4" s="37">
        <v>6</v>
      </c>
      <c r="J4" s="37">
        <v>7</v>
      </c>
      <c r="K4" s="37">
        <v>8</v>
      </c>
      <c r="L4" s="37">
        <v>9</v>
      </c>
      <c r="M4" s="37">
        <v>10</v>
      </c>
      <c r="N4" s="37">
        <v>11</v>
      </c>
      <c r="O4" s="37">
        <v>12</v>
      </c>
      <c r="P4" s="38" t="s">
        <v>0</v>
      </c>
    </row>
    <row r="5" spans="2:17" ht="12.75" customHeight="1">
      <c r="B5" s="400" t="s">
        <v>50</v>
      </c>
      <c r="C5" s="301" t="s">
        <v>21</v>
      </c>
      <c r="D5" s="54">
        <v>523</v>
      </c>
      <c r="E5" s="55">
        <v>427</v>
      </c>
      <c r="F5" s="54">
        <v>574</v>
      </c>
      <c r="G5" s="55">
        <v>564</v>
      </c>
      <c r="H5" s="55">
        <v>387</v>
      </c>
      <c r="I5" s="55"/>
      <c r="J5" s="55"/>
      <c r="K5" s="55"/>
      <c r="L5" s="55"/>
      <c r="M5" s="55"/>
      <c r="N5" s="55"/>
      <c r="O5" s="55"/>
      <c r="P5" s="56">
        <f t="shared" ref="P5:P13" si="0">SUM(D5:O5)</f>
        <v>2475</v>
      </c>
      <c r="Q5"/>
    </row>
    <row r="6" spans="2:17" ht="12.75" customHeight="1">
      <c r="B6" s="401"/>
      <c r="C6" s="302" t="s">
        <v>22</v>
      </c>
      <c r="D6" s="101">
        <v>0</v>
      </c>
      <c r="E6" s="102">
        <v>109</v>
      </c>
      <c r="F6" s="101">
        <v>279</v>
      </c>
      <c r="G6" s="102">
        <v>435</v>
      </c>
      <c r="H6" s="102">
        <v>335</v>
      </c>
      <c r="I6" s="102"/>
      <c r="J6" s="102"/>
      <c r="K6" s="102"/>
      <c r="L6" s="104"/>
      <c r="M6" s="102"/>
      <c r="N6" s="102"/>
      <c r="O6" s="102"/>
      <c r="P6" s="103">
        <f t="shared" si="0"/>
        <v>1158</v>
      </c>
      <c r="Q6"/>
    </row>
    <row r="7" spans="2:17" ht="12.75" customHeight="1">
      <c r="B7" s="401"/>
      <c r="C7" s="302" t="s">
        <v>24</v>
      </c>
      <c r="D7" s="101">
        <v>5677</v>
      </c>
      <c r="E7" s="101">
        <v>5807</v>
      </c>
      <c r="F7" s="101">
        <v>5928</v>
      </c>
      <c r="G7" s="101">
        <v>5898</v>
      </c>
      <c r="H7" s="101">
        <v>6565</v>
      </c>
      <c r="I7" s="101"/>
      <c r="J7" s="101"/>
      <c r="K7" s="101"/>
      <c r="L7" s="101"/>
      <c r="M7" s="101"/>
      <c r="N7" s="101"/>
      <c r="O7" s="101"/>
      <c r="P7" s="46">
        <f t="shared" si="0"/>
        <v>29875</v>
      </c>
      <c r="Q7"/>
    </row>
    <row r="8" spans="2:17" ht="12.75" customHeight="1">
      <c r="B8" s="401"/>
      <c r="C8" s="302" t="s">
        <v>77</v>
      </c>
      <c r="D8" s="101">
        <v>1298</v>
      </c>
      <c r="E8" s="101">
        <v>1282</v>
      </c>
      <c r="F8" s="101">
        <v>1097</v>
      </c>
      <c r="G8" s="101">
        <v>852</v>
      </c>
      <c r="H8" s="101">
        <v>814</v>
      </c>
      <c r="I8" s="101"/>
      <c r="J8" s="101"/>
      <c r="K8" s="101"/>
      <c r="L8" s="101"/>
      <c r="M8" s="101"/>
      <c r="N8" s="101"/>
      <c r="O8" s="101"/>
      <c r="P8" s="42">
        <f t="shared" si="0"/>
        <v>5343</v>
      </c>
      <c r="Q8"/>
    </row>
    <row r="9" spans="2:17" ht="12.75" customHeight="1">
      <c r="B9" s="401"/>
      <c r="C9" s="303" t="s">
        <v>3</v>
      </c>
      <c r="D9" s="44">
        <v>301</v>
      </c>
      <c r="E9" s="45">
        <v>304</v>
      </c>
      <c r="F9" s="44">
        <v>337</v>
      </c>
      <c r="G9" s="45">
        <v>265</v>
      </c>
      <c r="H9" s="45">
        <v>231</v>
      </c>
      <c r="I9" s="45"/>
      <c r="J9" s="45"/>
      <c r="K9" s="45"/>
      <c r="L9" s="47"/>
      <c r="M9" s="45"/>
      <c r="N9" s="45"/>
      <c r="O9" s="45"/>
      <c r="P9" s="103">
        <f t="shared" si="0"/>
        <v>1438</v>
      </c>
      <c r="Q9"/>
    </row>
    <row r="10" spans="2:17" ht="12.75" customHeight="1">
      <c r="B10" s="401"/>
      <c r="C10" s="304" t="s">
        <v>25</v>
      </c>
      <c r="D10" s="99">
        <f>5230+290</f>
        <v>5520</v>
      </c>
      <c r="E10" s="99">
        <v>5079</v>
      </c>
      <c r="F10" s="99">
        <v>5685</v>
      </c>
      <c r="G10" s="99">
        <v>5699</v>
      </c>
      <c r="H10" s="99">
        <v>5542</v>
      </c>
      <c r="I10" s="99"/>
      <c r="J10" s="99"/>
      <c r="K10" s="99"/>
      <c r="L10" s="99"/>
      <c r="M10" s="99"/>
      <c r="N10" s="99"/>
      <c r="O10" s="99"/>
      <c r="P10" s="103">
        <f t="shared" si="0"/>
        <v>27525</v>
      </c>
      <c r="Q10"/>
    </row>
    <row r="11" spans="2:17" ht="12.75" customHeight="1">
      <c r="B11" s="401"/>
      <c r="C11" s="304" t="s">
        <v>48</v>
      </c>
      <c r="D11" s="99">
        <v>14</v>
      </c>
      <c r="E11" s="99">
        <v>17</v>
      </c>
      <c r="F11" s="99">
        <v>8</v>
      </c>
      <c r="G11" s="99">
        <v>28</v>
      </c>
      <c r="H11" s="99">
        <v>13</v>
      </c>
      <c r="I11" s="99"/>
      <c r="J11" s="99"/>
      <c r="K11" s="99"/>
      <c r="L11" s="99"/>
      <c r="M11" s="99"/>
      <c r="N11" s="99"/>
      <c r="O11" s="99"/>
      <c r="P11" s="103">
        <f t="shared" si="0"/>
        <v>80</v>
      </c>
      <c r="Q11"/>
    </row>
    <row r="12" spans="2:17" ht="12.75" customHeight="1">
      <c r="B12" s="401"/>
      <c r="C12" s="305" t="s">
        <v>27</v>
      </c>
      <c r="D12" s="97">
        <f>7662+1939</f>
        <v>9601</v>
      </c>
      <c r="E12" s="97">
        <v>8984</v>
      </c>
      <c r="F12" s="97">
        <v>10598</v>
      </c>
      <c r="G12" s="97">
        <v>9904</v>
      </c>
      <c r="H12" s="97">
        <v>10436</v>
      </c>
      <c r="I12" s="97"/>
      <c r="J12" s="97"/>
      <c r="K12" s="97"/>
      <c r="L12" s="97"/>
      <c r="M12" s="97"/>
      <c r="N12" s="97"/>
      <c r="O12" s="97"/>
      <c r="P12" s="103">
        <f t="shared" si="0"/>
        <v>49523</v>
      </c>
      <c r="Q12"/>
    </row>
    <row r="13" spans="2:17" ht="12.75" customHeight="1">
      <c r="B13" s="401"/>
      <c r="C13" s="306" t="s">
        <v>63</v>
      </c>
      <c r="D13" s="206">
        <v>20</v>
      </c>
      <c r="E13" s="207">
        <v>0</v>
      </c>
      <c r="F13" s="207">
        <v>0</v>
      </c>
      <c r="G13" s="207">
        <v>0</v>
      </c>
      <c r="H13" s="207">
        <v>0</v>
      </c>
      <c r="I13" s="207"/>
      <c r="J13" s="207"/>
      <c r="K13" s="207"/>
      <c r="L13" s="207"/>
      <c r="M13" s="206"/>
      <c r="N13" s="206"/>
      <c r="O13" s="206"/>
      <c r="P13" s="103">
        <f t="shared" si="0"/>
        <v>20</v>
      </c>
      <c r="Q13"/>
    </row>
    <row r="14" spans="2:17" ht="12.75" customHeight="1" thickBot="1">
      <c r="B14" s="402"/>
      <c r="C14" s="307" t="s">
        <v>0</v>
      </c>
      <c r="D14" s="58">
        <f t="shared" ref="D14:P14" si="1">SUM(D5:D13)</f>
        <v>22954</v>
      </c>
      <c r="E14" s="58">
        <f t="shared" si="1"/>
        <v>22009</v>
      </c>
      <c r="F14" s="58">
        <f t="shared" si="1"/>
        <v>24506</v>
      </c>
      <c r="G14" s="58">
        <f t="shared" si="1"/>
        <v>23645</v>
      </c>
      <c r="H14" s="58">
        <f t="shared" si="1"/>
        <v>24323</v>
      </c>
      <c r="I14" s="58">
        <f t="shared" si="1"/>
        <v>0</v>
      </c>
      <c r="J14" s="58">
        <f t="shared" si="1"/>
        <v>0</v>
      </c>
      <c r="K14" s="58">
        <f t="shared" si="1"/>
        <v>0</v>
      </c>
      <c r="L14" s="58">
        <f t="shared" si="1"/>
        <v>0</v>
      </c>
      <c r="M14" s="58">
        <f t="shared" si="1"/>
        <v>0</v>
      </c>
      <c r="N14" s="58">
        <f t="shared" si="1"/>
        <v>0</v>
      </c>
      <c r="O14" s="58">
        <f t="shared" si="1"/>
        <v>0</v>
      </c>
      <c r="P14" s="59">
        <f t="shared" si="1"/>
        <v>117437</v>
      </c>
      <c r="Q14"/>
    </row>
    <row r="15" spans="2:17" ht="12.75" customHeight="1">
      <c r="B15" s="403" t="s">
        <v>49</v>
      </c>
      <c r="C15" s="301" t="s">
        <v>124</v>
      </c>
      <c r="D15" s="54">
        <v>3507</v>
      </c>
      <c r="E15" s="55">
        <v>3366</v>
      </c>
      <c r="F15" s="55">
        <v>4098</v>
      </c>
      <c r="G15" s="55">
        <v>3490</v>
      </c>
      <c r="H15" s="55">
        <v>3741</v>
      </c>
      <c r="I15" s="55"/>
      <c r="J15" s="55"/>
      <c r="K15" s="55"/>
      <c r="L15" s="55"/>
      <c r="M15" s="55"/>
      <c r="N15" s="55"/>
      <c r="O15" s="55"/>
      <c r="P15" s="56">
        <f>SUM(D15:O15)</f>
        <v>18202</v>
      </c>
      <c r="Q15"/>
    </row>
    <row r="16" spans="2:17" ht="12.75" customHeight="1">
      <c r="B16" s="403"/>
      <c r="C16" s="308" t="s">
        <v>68</v>
      </c>
      <c r="D16" s="40">
        <v>2813</v>
      </c>
      <c r="E16" s="41">
        <v>2766</v>
      </c>
      <c r="F16" s="41">
        <v>3390</v>
      </c>
      <c r="G16" s="41">
        <v>2703</v>
      </c>
      <c r="H16" s="41">
        <v>2966</v>
      </c>
      <c r="I16" s="41"/>
      <c r="J16" s="41"/>
      <c r="K16" s="41"/>
      <c r="L16" s="41"/>
      <c r="M16" s="41"/>
      <c r="N16" s="41"/>
      <c r="O16" s="41"/>
      <c r="P16" s="42">
        <f>SUM(D16:O16)</f>
        <v>14638</v>
      </c>
      <c r="Q16"/>
    </row>
    <row r="17" spans="2:17" ht="12.75" customHeight="1">
      <c r="B17" s="403"/>
      <c r="C17" s="308" t="s">
        <v>146</v>
      </c>
      <c r="D17" s="40">
        <v>0</v>
      </c>
      <c r="E17" s="41">
        <v>0</v>
      </c>
      <c r="F17" s="41">
        <v>11</v>
      </c>
      <c r="G17" s="41">
        <v>51</v>
      </c>
      <c r="H17" s="41">
        <v>62</v>
      </c>
      <c r="I17" s="41"/>
      <c r="J17" s="41"/>
      <c r="K17" s="41"/>
      <c r="L17" s="41"/>
      <c r="M17" s="41"/>
      <c r="N17" s="41"/>
      <c r="O17" s="41"/>
      <c r="P17" s="348">
        <f>SUM(D17:O17)</f>
        <v>124</v>
      </c>
      <c r="Q17"/>
    </row>
    <row r="18" spans="2:17" ht="12.75" customHeight="1">
      <c r="B18" s="403"/>
      <c r="C18" s="303" t="s">
        <v>8</v>
      </c>
      <c r="D18" s="44">
        <v>2957</v>
      </c>
      <c r="E18" s="45">
        <v>4141</v>
      </c>
      <c r="F18" s="45">
        <v>13076</v>
      </c>
      <c r="G18" s="45">
        <v>11837</v>
      </c>
      <c r="H18" s="45">
        <v>10668</v>
      </c>
      <c r="I18" s="45"/>
      <c r="J18" s="45"/>
      <c r="K18" s="45"/>
      <c r="L18" s="45"/>
      <c r="M18" s="45"/>
      <c r="N18" s="45"/>
      <c r="O18" s="45"/>
      <c r="P18" s="103">
        <f>SUM(D18:O18)</f>
        <v>42679</v>
      </c>
      <c r="Q18"/>
    </row>
    <row r="19" spans="2:17" ht="12.75" customHeight="1">
      <c r="B19" s="403"/>
      <c r="C19" s="303" t="s">
        <v>56</v>
      </c>
      <c r="D19" s="44">
        <v>326</v>
      </c>
      <c r="E19" s="45">
        <v>231</v>
      </c>
      <c r="F19" s="45">
        <v>280</v>
      </c>
      <c r="G19" s="45">
        <v>203</v>
      </c>
      <c r="H19" s="45">
        <v>140</v>
      </c>
      <c r="I19" s="45"/>
      <c r="J19" s="45"/>
      <c r="K19" s="45"/>
      <c r="L19" s="45"/>
      <c r="M19" s="45"/>
      <c r="N19" s="45"/>
      <c r="O19" s="45"/>
      <c r="P19" s="46">
        <f>SUM(D19:O19)</f>
        <v>1180</v>
      </c>
      <c r="Q19"/>
    </row>
    <row r="20" spans="2:17" ht="12.75" customHeight="1" thickBot="1">
      <c r="B20" s="404"/>
      <c r="C20" s="309" t="s">
        <v>0</v>
      </c>
      <c r="D20" s="51">
        <f t="shared" ref="D20:P20" si="2">SUM(D15:D19)</f>
        <v>9603</v>
      </c>
      <c r="E20" s="51">
        <f t="shared" si="2"/>
        <v>10504</v>
      </c>
      <c r="F20" s="51">
        <f t="shared" si="2"/>
        <v>20855</v>
      </c>
      <c r="G20" s="51">
        <f t="shared" si="2"/>
        <v>18284</v>
      </c>
      <c r="H20" s="51">
        <f t="shared" si="2"/>
        <v>17577</v>
      </c>
      <c r="I20" s="51">
        <f t="shared" si="2"/>
        <v>0</v>
      </c>
      <c r="J20" s="51">
        <f t="shared" si="2"/>
        <v>0</v>
      </c>
      <c r="K20" s="51">
        <f t="shared" si="2"/>
        <v>0</v>
      </c>
      <c r="L20" s="51">
        <f t="shared" si="2"/>
        <v>0</v>
      </c>
      <c r="M20" s="51">
        <f t="shared" si="2"/>
        <v>0</v>
      </c>
      <c r="N20" s="51">
        <f t="shared" si="2"/>
        <v>0</v>
      </c>
      <c r="O20" s="51">
        <f t="shared" si="2"/>
        <v>0</v>
      </c>
      <c r="P20" s="52">
        <f t="shared" si="2"/>
        <v>76823</v>
      </c>
      <c r="Q20"/>
    </row>
    <row r="21" spans="2:17" ht="12.75" customHeight="1">
      <c r="B21" s="405" t="s">
        <v>9</v>
      </c>
      <c r="C21" s="301" t="s">
        <v>11</v>
      </c>
      <c r="D21" s="54">
        <v>3903</v>
      </c>
      <c r="E21" s="55">
        <v>3333</v>
      </c>
      <c r="F21" s="55">
        <v>4540</v>
      </c>
      <c r="G21" s="55">
        <v>4237</v>
      </c>
      <c r="H21" s="55">
        <v>3073</v>
      </c>
      <c r="I21" s="55"/>
      <c r="J21" s="55"/>
      <c r="K21" s="55"/>
      <c r="L21" s="55"/>
      <c r="M21" s="55"/>
      <c r="N21" s="55"/>
      <c r="O21" s="55"/>
      <c r="P21" s="56">
        <f>SUM(D21:O21)</f>
        <v>19086</v>
      </c>
      <c r="Q21"/>
    </row>
    <row r="22" spans="2:17" ht="12.75" customHeight="1">
      <c r="B22" s="406"/>
      <c r="C22" s="308" t="s">
        <v>12</v>
      </c>
      <c r="D22" s="40">
        <v>6247</v>
      </c>
      <c r="E22" s="41">
        <v>7194</v>
      </c>
      <c r="F22" s="41">
        <v>8881</v>
      </c>
      <c r="G22" s="41">
        <v>9444</v>
      </c>
      <c r="H22" s="41">
        <v>9304</v>
      </c>
      <c r="I22" s="41"/>
      <c r="J22" s="41"/>
      <c r="K22" s="41"/>
      <c r="L22" s="41"/>
      <c r="M22" s="41"/>
      <c r="N22" s="41"/>
      <c r="O22" s="41"/>
      <c r="P22" s="42">
        <f>SUM(D22:O22)</f>
        <v>41070</v>
      </c>
      <c r="Q22"/>
    </row>
    <row r="23" spans="2:17" ht="12.75" customHeight="1" thickBot="1">
      <c r="B23" s="402"/>
      <c r="C23" s="307" t="s">
        <v>0</v>
      </c>
      <c r="D23" s="58">
        <f t="shared" ref="D23:L23" si="3">SUM(D21:D22)</f>
        <v>10150</v>
      </c>
      <c r="E23" s="58">
        <f t="shared" si="3"/>
        <v>10527</v>
      </c>
      <c r="F23" s="58">
        <f t="shared" si="3"/>
        <v>13421</v>
      </c>
      <c r="G23" s="58">
        <f t="shared" si="3"/>
        <v>13681</v>
      </c>
      <c r="H23" s="58">
        <f t="shared" si="3"/>
        <v>12377</v>
      </c>
      <c r="I23" s="58">
        <f t="shared" si="3"/>
        <v>0</v>
      </c>
      <c r="J23" s="58">
        <f t="shared" si="3"/>
        <v>0</v>
      </c>
      <c r="K23" s="58">
        <f t="shared" si="3"/>
        <v>0</v>
      </c>
      <c r="L23" s="58">
        <f t="shared" si="3"/>
        <v>0</v>
      </c>
      <c r="M23" s="58">
        <f>SUM(M21:M22)</f>
        <v>0</v>
      </c>
      <c r="N23" s="58">
        <f>SUM(N21:N22)</f>
        <v>0</v>
      </c>
      <c r="O23" s="58">
        <f>SUM(O21:O22)</f>
        <v>0</v>
      </c>
      <c r="P23" s="59">
        <f>SUM(P21:P22)</f>
        <v>60156</v>
      </c>
      <c r="Q23"/>
    </row>
    <row r="24" spans="2:17" ht="12.75" customHeight="1">
      <c r="B24" s="405" t="s">
        <v>10</v>
      </c>
      <c r="C24" s="301" t="s">
        <v>13</v>
      </c>
      <c r="D24" s="54">
        <f>80+181+478</f>
        <v>739</v>
      </c>
      <c r="E24" s="55">
        <v>784</v>
      </c>
      <c r="F24" s="55">
        <v>955</v>
      </c>
      <c r="G24" s="55">
        <v>804</v>
      </c>
      <c r="H24" s="55">
        <v>744</v>
      </c>
      <c r="I24" s="55"/>
      <c r="J24" s="55"/>
      <c r="K24" s="55"/>
      <c r="L24" s="55"/>
      <c r="M24" s="55"/>
      <c r="N24" s="55"/>
      <c r="O24" s="55"/>
      <c r="P24" s="56">
        <f>SUM(D24:O24)</f>
        <v>4026</v>
      </c>
      <c r="Q24"/>
    </row>
    <row r="25" spans="2:17" ht="12.75" customHeight="1">
      <c r="B25" s="406"/>
      <c r="C25" s="308" t="s">
        <v>14</v>
      </c>
      <c r="D25" s="40">
        <f>1200+376</f>
        <v>1576</v>
      </c>
      <c r="E25" s="41">
        <v>1416</v>
      </c>
      <c r="F25" s="41">
        <v>1997</v>
      </c>
      <c r="G25" s="41">
        <v>2226</v>
      </c>
      <c r="H25" s="41">
        <v>2096</v>
      </c>
      <c r="I25" s="41"/>
      <c r="J25" s="41"/>
      <c r="K25" s="41"/>
      <c r="L25" s="41"/>
      <c r="M25" s="41"/>
      <c r="N25" s="41"/>
      <c r="O25" s="41"/>
      <c r="P25" s="42">
        <f>SUM(D25:O25)</f>
        <v>9311</v>
      </c>
      <c r="Q25"/>
    </row>
    <row r="26" spans="2:17" ht="12.75" customHeight="1" thickBot="1">
      <c r="B26" s="402"/>
      <c r="C26" s="307" t="s">
        <v>0</v>
      </c>
      <c r="D26" s="58">
        <f t="shared" ref="D26:I26" si="4">SUM(D24:D25)</f>
        <v>2315</v>
      </c>
      <c r="E26" s="58">
        <f t="shared" si="4"/>
        <v>2200</v>
      </c>
      <c r="F26" s="58">
        <f t="shared" si="4"/>
        <v>2952</v>
      </c>
      <c r="G26" s="58">
        <f t="shared" si="4"/>
        <v>3030</v>
      </c>
      <c r="H26" s="58">
        <f t="shared" si="4"/>
        <v>2840</v>
      </c>
      <c r="I26" s="58">
        <f t="shared" si="4"/>
        <v>0</v>
      </c>
      <c r="J26" s="58">
        <f t="shared" ref="J26:P26" si="5">SUM(J24:J25)</f>
        <v>0</v>
      </c>
      <c r="K26" s="58">
        <f t="shared" si="5"/>
        <v>0</v>
      </c>
      <c r="L26" s="58">
        <f t="shared" si="5"/>
        <v>0</v>
      </c>
      <c r="M26" s="58">
        <f t="shared" si="5"/>
        <v>0</v>
      </c>
      <c r="N26" s="58">
        <f t="shared" si="5"/>
        <v>0</v>
      </c>
      <c r="O26" s="58">
        <f t="shared" si="5"/>
        <v>0</v>
      </c>
      <c r="P26" s="59">
        <f t="shared" si="5"/>
        <v>13337</v>
      </c>
      <c r="Q26"/>
    </row>
    <row r="27" spans="2:17" ht="12.75" customHeight="1">
      <c r="B27" s="407" t="s">
        <v>4</v>
      </c>
      <c r="C27" s="310" t="s">
        <v>126</v>
      </c>
      <c r="D27" s="279">
        <v>1418</v>
      </c>
      <c r="E27" s="279">
        <v>1062</v>
      </c>
      <c r="F27" s="279">
        <v>1233</v>
      </c>
      <c r="G27" s="279">
        <v>1103</v>
      </c>
      <c r="H27" s="279">
        <v>967</v>
      </c>
      <c r="I27" s="279"/>
      <c r="J27" s="279"/>
      <c r="K27" s="279"/>
      <c r="L27" s="279"/>
      <c r="M27" s="279"/>
      <c r="N27" s="279"/>
      <c r="O27" s="279"/>
      <c r="P27" s="280">
        <f>SUM(D27:O27)</f>
        <v>5783</v>
      </c>
      <c r="Q27"/>
    </row>
    <row r="28" spans="2:17" ht="12.75" customHeight="1">
      <c r="B28" s="408"/>
      <c r="C28" s="311" t="s">
        <v>128</v>
      </c>
      <c r="D28" s="232">
        <v>4047</v>
      </c>
      <c r="E28" s="232">
        <v>3055</v>
      </c>
      <c r="F28" s="232">
        <v>3618</v>
      </c>
      <c r="G28" s="232">
        <v>3132</v>
      </c>
      <c r="H28" s="232">
        <v>2976</v>
      </c>
      <c r="I28" s="232"/>
      <c r="J28" s="232"/>
      <c r="K28" s="232"/>
      <c r="L28" s="232"/>
      <c r="M28" s="232"/>
      <c r="N28" s="232"/>
      <c r="O28" s="232"/>
      <c r="P28" s="233">
        <f>SUM(D28:O28)</f>
        <v>16828</v>
      </c>
      <c r="Q28"/>
    </row>
    <row r="29" spans="2:17" ht="12.75" customHeight="1">
      <c r="B29" s="408"/>
      <c r="C29" s="303" t="s">
        <v>73</v>
      </c>
      <c r="D29" s="44">
        <v>939</v>
      </c>
      <c r="E29" s="45">
        <v>843</v>
      </c>
      <c r="F29" s="45">
        <v>992</v>
      </c>
      <c r="G29" s="45">
        <v>913</v>
      </c>
      <c r="H29" s="45">
        <v>836</v>
      </c>
      <c r="I29" s="45"/>
      <c r="J29" s="45"/>
      <c r="K29" s="45"/>
      <c r="L29" s="45"/>
      <c r="M29" s="45"/>
      <c r="N29" s="45"/>
      <c r="O29" s="45"/>
      <c r="P29" s="46">
        <f>SUM(D29:O29)</f>
        <v>4523</v>
      </c>
      <c r="Q29"/>
    </row>
    <row r="30" spans="2:17" ht="12.75" customHeight="1" thickBot="1">
      <c r="B30" s="409"/>
      <c r="C30" s="57" t="s">
        <v>0</v>
      </c>
      <c r="D30" s="58">
        <f>SUM(D27:D29)</f>
        <v>6404</v>
      </c>
      <c r="E30" s="58">
        <f t="shared" ref="E30:P30" si="6">SUM(E27:E29)</f>
        <v>4960</v>
      </c>
      <c r="F30" s="58">
        <f t="shared" si="6"/>
        <v>5843</v>
      </c>
      <c r="G30" s="58">
        <f t="shared" si="6"/>
        <v>5148</v>
      </c>
      <c r="H30" s="58">
        <f t="shared" si="6"/>
        <v>4779</v>
      </c>
      <c r="I30" s="58">
        <f t="shared" si="6"/>
        <v>0</v>
      </c>
      <c r="J30" s="58">
        <f t="shared" si="6"/>
        <v>0</v>
      </c>
      <c r="K30" s="58">
        <f t="shared" si="6"/>
        <v>0</v>
      </c>
      <c r="L30" s="58">
        <f t="shared" si="6"/>
        <v>0</v>
      </c>
      <c r="M30" s="58">
        <f t="shared" si="6"/>
        <v>0</v>
      </c>
      <c r="N30" s="58">
        <f t="shared" si="6"/>
        <v>0</v>
      </c>
      <c r="O30" s="58">
        <f t="shared" si="6"/>
        <v>0</v>
      </c>
      <c r="P30" s="58">
        <f t="shared" si="6"/>
        <v>27134</v>
      </c>
      <c r="Q30"/>
    </row>
    <row r="31" spans="2:17" ht="12.75" customHeight="1" thickBot="1">
      <c r="B31" s="396" t="s">
        <v>2</v>
      </c>
      <c r="C31" s="397"/>
      <c r="D31" s="60">
        <f t="shared" ref="D31:O31" si="7">D14+D20+D26+D23+D30</f>
        <v>51426</v>
      </c>
      <c r="E31" s="60">
        <f t="shared" si="7"/>
        <v>50200</v>
      </c>
      <c r="F31" s="60">
        <f t="shared" si="7"/>
        <v>67577</v>
      </c>
      <c r="G31" s="60">
        <f t="shared" si="7"/>
        <v>63788</v>
      </c>
      <c r="H31" s="60">
        <f t="shared" si="7"/>
        <v>61896</v>
      </c>
      <c r="I31" s="60">
        <f t="shared" si="7"/>
        <v>0</v>
      </c>
      <c r="J31" s="60">
        <f t="shared" si="7"/>
        <v>0</v>
      </c>
      <c r="K31" s="60">
        <f t="shared" si="7"/>
        <v>0</v>
      </c>
      <c r="L31" s="60">
        <f t="shared" si="7"/>
        <v>0</v>
      </c>
      <c r="M31" s="60">
        <f t="shared" si="7"/>
        <v>0</v>
      </c>
      <c r="N31" s="60">
        <f t="shared" si="7"/>
        <v>0</v>
      </c>
      <c r="O31" s="60">
        <f t="shared" si="7"/>
        <v>0</v>
      </c>
      <c r="P31" s="60">
        <f>SUM(P14,P20,P30,P23,P26)</f>
        <v>294887</v>
      </c>
      <c r="Q31"/>
    </row>
    <row r="32" spans="2:17" ht="4.5" customHeight="1">
      <c r="J32" s="175"/>
      <c r="Q32"/>
    </row>
    <row r="33" spans="2:17">
      <c r="B33" s="107" t="s">
        <v>27</v>
      </c>
      <c r="C33" s="108"/>
      <c r="D33" s="109">
        <f t="shared" ref="D33:P33" si="8">SUM(D34:D35)</f>
        <v>9601</v>
      </c>
      <c r="E33" s="109">
        <f t="shared" si="8"/>
        <v>8984</v>
      </c>
      <c r="F33" s="109">
        <f t="shared" si="8"/>
        <v>10598</v>
      </c>
      <c r="G33" s="109">
        <f t="shared" si="8"/>
        <v>9904</v>
      </c>
      <c r="H33" s="109">
        <f t="shared" si="8"/>
        <v>10436</v>
      </c>
      <c r="I33" s="109">
        <f t="shared" si="8"/>
        <v>0</v>
      </c>
      <c r="J33" s="109">
        <f t="shared" si="8"/>
        <v>0</v>
      </c>
      <c r="K33" s="109">
        <f t="shared" si="8"/>
        <v>0</v>
      </c>
      <c r="L33" s="109">
        <f t="shared" si="8"/>
        <v>0</v>
      </c>
      <c r="M33" s="109">
        <f t="shared" si="8"/>
        <v>0</v>
      </c>
      <c r="N33" s="109">
        <f t="shared" si="8"/>
        <v>0</v>
      </c>
      <c r="O33" s="109">
        <f t="shared" si="8"/>
        <v>0</v>
      </c>
      <c r="P33" s="109">
        <f t="shared" si="8"/>
        <v>49523</v>
      </c>
    </row>
    <row r="34" spans="2:17" ht="9.75" customHeight="1">
      <c r="B34" s="111"/>
      <c r="C34" s="270" t="s">
        <v>90</v>
      </c>
      <c r="D34" s="271">
        <v>7662</v>
      </c>
      <c r="E34" s="271">
        <v>7359</v>
      </c>
      <c r="F34" s="272">
        <v>8653</v>
      </c>
      <c r="G34" s="273">
        <v>8176</v>
      </c>
      <c r="H34" s="272">
        <v>7915</v>
      </c>
      <c r="I34" s="274"/>
      <c r="J34" s="274"/>
      <c r="K34" s="272"/>
      <c r="L34" s="272"/>
      <c r="M34" s="272"/>
      <c r="N34" s="272"/>
      <c r="O34" s="272"/>
      <c r="P34" s="275">
        <f>SUM(D34:O34)</f>
        <v>39765</v>
      </c>
    </row>
    <row r="35" spans="2:17" ht="9.75" customHeight="1">
      <c r="B35" s="115"/>
      <c r="C35" s="276" t="s">
        <v>96</v>
      </c>
      <c r="D35" s="125">
        <v>1939</v>
      </c>
      <c r="E35" s="125">
        <v>1625</v>
      </c>
      <c r="F35" s="113">
        <v>1945</v>
      </c>
      <c r="G35" s="126">
        <v>1728</v>
      </c>
      <c r="H35" s="113">
        <v>2521</v>
      </c>
      <c r="I35" s="123"/>
      <c r="J35" s="124"/>
      <c r="K35" s="116"/>
      <c r="L35" s="116"/>
      <c r="M35" s="116"/>
      <c r="N35" s="116"/>
      <c r="O35" s="116"/>
      <c r="P35" s="114">
        <f>SUM(D35:O35)</f>
        <v>9758</v>
      </c>
    </row>
    <row r="36" spans="2:17" ht="4.5" customHeight="1">
      <c r="J36" s="175"/>
      <c r="Q36"/>
    </row>
    <row r="37" spans="2:17">
      <c r="B37" s="118" t="s">
        <v>25</v>
      </c>
      <c r="C37" s="119"/>
      <c r="D37" s="109">
        <f t="shared" ref="D37:P37" si="9">SUM(D38:D40)</f>
        <v>5520</v>
      </c>
      <c r="E37" s="109">
        <f t="shared" si="9"/>
        <v>5079</v>
      </c>
      <c r="F37" s="109">
        <f t="shared" si="9"/>
        <v>5685</v>
      </c>
      <c r="G37" s="109">
        <f t="shared" si="9"/>
        <v>5699</v>
      </c>
      <c r="H37" s="109">
        <f t="shared" si="9"/>
        <v>5542</v>
      </c>
      <c r="I37" s="109">
        <f t="shared" si="9"/>
        <v>0</v>
      </c>
      <c r="J37" s="109">
        <f t="shared" si="9"/>
        <v>0</v>
      </c>
      <c r="K37" s="109">
        <f t="shared" si="9"/>
        <v>0</v>
      </c>
      <c r="L37" s="109">
        <f t="shared" si="9"/>
        <v>0</v>
      </c>
      <c r="M37" s="109">
        <f t="shared" si="9"/>
        <v>0</v>
      </c>
      <c r="N37" s="109">
        <f t="shared" si="9"/>
        <v>0</v>
      </c>
      <c r="O37" s="109">
        <f t="shared" si="9"/>
        <v>0</v>
      </c>
      <c r="P37" s="109">
        <f t="shared" si="9"/>
        <v>27525</v>
      </c>
    </row>
    <row r="38" spans="2:17" ht="9.9499999999999993" hidden="1" customHeight="1">
      <c r="B38" s="111"/>
      <c r="C38" s="112" t="s">
        <v>26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/>
      <c r="J38" s="113"/>
      <c r="K38" s="113"/>
      <c r="L38" s="113"/>
      <c r="M38" s="113"/>
      <c r="N38" s="113"/>
      <c r="O38" s="113"/>
      <c r="P38" s="114">
        <f>SUM(D38:O38)</f>
        <v>0</v>
      </c>
    </row>
    <row r="39" spans="2:17" ht="9.9499999999999993" customHeight="1">
      <c r="B39" s="111"/>
      <c r="C39" s="112" t="s">
        <v>60</v>
      </c>
      <c r="D39" s="202">
        <v>5230</v>
      </c>
      <c r="E39" s="202">
        <v>4781</v>
      </c>
      <c r="F39" s="202">
        <v>5377</v>
      </c>
      <c r="G39" s="113">
        <v>5365</v>
      </c>
      <c r="H39" s="113">
        <v>5191</v>
      </c>
      <c r="I39" s="113"/>
      <c r="J39" s="113"/>
      <c r="K39" s="113"/>
      <c r="L39" s="113"/>
      <c r="M39" s="113"/>
      <c r="N39" s="113"/>
      <c r="O39" s="113"/>
      <c r="P39" s="114">
        <f>SUM(D39:O39)</f>
        <v>25944</v>
      </c>
    </row>
    <row r="40" spans="2:17" ht="9.9499999999999993" customHeight="1">
      <c r="B40" s="115"/>
      <c r="C40" s="208" t="s">
        <v>64</v>
      </c>
      <c r="D40" s="202">
        <v>290</v>
      </c>
      <c r="E40" s="202">
        <v>298</v>
      </c>
      <c r="F40" s="202">
        <v>308</v>
      </c>
      <c r="G40" s="202">
        <v>334</v>
      </c>
      <c r="H40" s="202">
        <v>351</v>
      </c>
      <c r="I40" s="202"/>
      <c r="J40" s="202"/>
      <c r="K40" s="202"/>
      <c r="L40" s="202"/>
      <c r="M40" s="202"/>
      <c r="N40" s="202"/>
      <c r="O40" s="116"/>
      <c r="P40" s="114">
        <f>SUM(D40:O40)</f>
        <v>1581</v>
      </c>
    </row>
    <row r="41" spans="2:17" ht="6" customHeight="1">
      <c r="B41" s="127"/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2:17">
      <c r="B42" s="107" t="s">
        <v>77</v>
      </c>
      <c r="C42" s="108"/>
      <c r="D42" s="109">
        <f t="shared" ref="D42:P42" si="10">SUM(D43:D44)</f>
        <v>1298</v>
      </c>
      <c r="E42" s="109">
        <f t="shared" si="10"/>
        <v>1282</v>
      </c>
      <c r="F42" s="109">
        <f t="shared" si="10"/>
        <v>1097</v>
      </c>
      <c r="G42" s="109">
        <f t="shared" si="10"/>
        <v>852</v>
      </c>
      <c r="H42" s="109">
        <f t="shared" si="10"/>
        <v>814</v>
      </c>
      <c r="I42" s="109">
        <f t="shared" si="10"/>
        <v>0</v>
      </c>
      <c r="J42" s="109">
        <f t="shared" si="10"/>
        <v>0</v>
      </c>
      <c r="K42" s="109">
        <f t="shared" si="10"/>
        <v>0</v>
      </c>
      <c r="L42" s="109">
        <f t="shared" si="10"/>
        <v>0</v>
      </c>
      <c r="M42" s="109">
        <f t="shared" si="10"/>
        <v>0</v>
      </c>
      <c r="N42" s="109">
        <f t="shared" si="10"/>
        <v>0</v>
      </c>
      <c r="O42" s="109">
        <f t="shared" si="10"/>
        <v>0</v>
      </c>
      <c r="P42" s="110">
        <f t="shared" si="10"/>
        <v>5343</v>
      </c>
    </row>
    <row r="43" spans="2:17" ht="9.9499999999999993" customHeight="1">
      <c r="B43" s="111"/>
      <c r="C43" s="112" t="s">
        <v>84</v>
      </c>
      <c r="D43" s="125">
        <v>1086</v>
      </c>
      <c r="E43" s="125">
        <v>949</v>
      </c>
      <c r="F43" s="113">
        <v>886</v>
      </c>
      <c r="G43" s="126">
        <v>485</v>
      </c>
      <c r="H43" s="113">
        <v>548</v>
      </c>
      <c r="I43" s="123"/>
      <c r="J43" s="123"/>
      <c r="K43" s="113"/>
      <c r="L43" s="113"/>
      <c r="M43" s="113"/>
      <c r="N43" s="113"/>
      <c r="O43" s="113"/>
      <c r="P43" s="114">
        <f>SUM(D43:O43)</f>
        <v>3954</v>
      </c>
    </row>
    <row r="44" spans="2:17" ht="9.9499999999999993" customHeight="1">
      <c r="B44" s="115"/>
      <c r="C44" s="112" t="s">
        <v>23</v>
      </c>
      <c r="D44" s="125">
        <v>212</v>
      </c>
      <c r="E44" s="125">
        <v>333</v>
      </c>
      <c r="F44" s="113">
        <v>211</v>
      </c>
      <c r="G44" s="126">
        <v>367</v>
      </c>
      <c r="H44" s="113">
        <v>266</v>
      </c>
      <c r="I44" s="123"/>
      <c r="J44" s="124"/>
      <c r="K44" s="116"/>
      <c r="L44" s="116"/>
      <c r="M44" s="116"/>
      <c r="N44" s="116"/>
      <c r="O44" s="116"/>
      <c r="P44" s="114">
        <f>SUM(D44:O44)</f>
        <v>1389</v>
      </c>
    </row>
    <row r="45" spans="2:17" ht="6" customHeight="1">
      <c r="B45" s="127"/>
      <c r="C45" s="120"/>
      <c r="D45" s="427"/>
      <c r="E45" s="427"/>
      <c r="F45" s="427"/>
      <c r="G45" s="427"/>
      <c r="H45" s="427"/>
      <c r="I45" s="427"/>
      <c r="J45" s="121"/>
      <c r="K45" s="121"/>
      <c r="L45" s="121"/>
      <c r="M45" s="121"/>
      <c r="N45" s="121"/>
      <c r="O45" s="121"/>
      <c r="P45" s="122"/>
    </row>
    <row r="46" spans="2:17" ht="9.9499999999999993" customHeight="1">
      <c r="B46" s="107" t="s">
        <v>150</v>
      </c>
      <c r="C46" s="108"/>
      <c r="D46" s="109">
        <f t="shared" ref="D46:P46" si="11">SUM(D47:D48)</f>
        <v>3507</v>
      </c>
      <c r="E46" s="109">
        <f t="shared" si="11"/>
        <v>3366</v>
      </c>
      <c r="F46" s="109">
        <f t="shared" si="11"/>
        <v>4098</v>
      </c>
      <c r="G46" s="109">
        <f t="shared" si="11"/>
        <v>3490</v>
      </c>
      <c r="H46" s="109">
        <f t="shared" si="11"/>
        <v>3741</v>
      </c>
      <c r="I46" s="109">
        <f t="shared" si="11"/>
        <v>0</v>
      </c>
      <c r="J46" s="109">
        <f t="shared" si="11"/>
        <v>0</v>
      </c>
      <c r="K46" s="109">
        <f t="shared" si="11"/>
        <v>0</v>
      </c>
      <c r="L46" s="109">
        <f t="shared" si="11"/>
        <v>0</v>
      </c>
      <c r="M46" s="109">
        <f t="shared" si="11"/>
        <v>0</v>
      </c>
      <c r="N46" s="109">
        <f t="shared" si="11"/>
        <v>0</v>
      </c>
      <c r="O46" s="109">
        <f t="shared" si="11"/>
        <v>0</v>
      </c>
      <c r="P46" s="110">
        <f t="shared" si="11"/>
        <v>18202</v>
      </c>
    </row>
    <row r="47" spans="2:17" ht="9.9499999999999993" customHeight="1">
      <c r="B47" s="111"/>
      <c r="C47" s="112" t="s">
        <v>84</v>
      </c>
      <c r="D47" s="125">
        <v>0</v>
      </c>
      <c r="E47" s="125">
        <v>0</v>
      </c>
      <c r="F47" s="113">
        <v>0</v>
      </c>
      <c r="G47" s="126">
        <v>0</v>
      </c>
      <c r="H47" s="113">
        <v>304</v>
      </c>
      <c r="I47" s="123"/>
      <c r="J47" s="123"/>
      <c r="K47" s="113"/>
      <c r="L47" s="113"/>
      <c r="M47" s="113"/>
      <c r="N47" s="113"/>
      <c r="O47" s="113"/>
      <c r="P47" s="114">
        <f>SUM(D47:O47)</f>
        <v>304</v>
      </c>
    </row>
    <row r="48" spans="2:17" ht="9.9499999999999993" customHeight="1">
      <c r="B48" s="115"/>
      <c r="C48" s="112" t="s">
        <v>151</v>
      </c>
      <c r="D48" s="125">
        <v>3507</v>
      </c>
      <c r="E48" s="125">
        <v>3366</v>
      </c>
      <c r="F48" s="113">
        <v>4098</v>
      </c>
      <c r="G48" s="126">
        <v>3490</v>
      </c>
      <c r="H48" s="113">
        <v>3437</v>
      </c>
      <c r="I48" s="123"/>
      <c r="J48" s="124"/>
      <c r="K48" s="116"/>
      <c r="L48" s="116"/>
      <c r="M48" s="116"/>
      <c r="N48" s="116"/>
      <c r="O48" s="116"/>
      <c r="P48" s="114">
        <f>SUM(D48:O48)</f>
        <v>17898</v>
      </c>
    </row>
    <row r="49" spans="1:17" s="346" customFormat="1" ht="6" customHeight="1">
      <c r="A49" s="340"/>
      <c r="B49" s="341"/>
      <c r="C49" s="341"/>
      <c r="D49" s="342"/>
      <c r="E49" s="342"/>
      <c r="F49" s="342"/>
      <c r="G49" s="342"/>
      <c r="H49" s="342"/>
      <c r="I49" s="342"/>
      <c r="J49" s="343"/>
      <c r="K49" s="343"/>
      <c r="L49" s="343"/>
      <c r="M49" s="343"/>
      <c r="N49" s="343"/>
      <c r="O49" s="343"/>
      <c r="P49" s="344"/>
      <c r="Q49" s="345"/>
    </row>
    <row r="50" spans="1:17">
      <c r="B50" s="107" t="s">
        <v>142</v>
      </c>
      <c r="C50" s="108"/>
      <c r="D50" s="109">
        <f t="shared" ref="D50:P50" si="12">SUM(D51:D52)</f>
        <v>2957</v>
      </c>
      <c r="E50" s="109">
        <f t="shared" si="12"/>
        <v>4141</v>
      </c>
      <c r="F50" s="109">
        <f t="shared" si="12"/>
        <v>13076</v>
      </c>
      <c r="G50" s="109">
        <f t="shared" si="12"/>
        <v>11837</v>
      </c>
      <c r="H50" s="109">
        <f t="shared" si="12"/>
        <v>10668</v>
      </c>
      <c r="I50" s="109">
        <f t="shared" si="12"/>
        <v>0</v>
      </c>
      <c r="J50" s="109">
        <f t="shared" si="12"/>
        <v>0</v>
      </c>
      <c r="K50" s="109">
        <f t="shared" si="12"/>
        <v>0</v>
      </c>
      <c r="L50" s="109">
        <f t="shared" si="12"/>
        <v>0</v>
      </c>
      <c r="M50" s="109">
        <f t="shared" si="12"/>
        <v>0</v>
      </c>
      <c r="N50" s="109">
        <f t="shared" si="12"/>
        <v>0</v>
      </c>
      <c r="O50" s="109">
        <f t="shared" si="12"/>
        <v>0</v>
      </c>
      <c r="P50" s="110">
        <f t="shared" si="12"/>
        <v>42679</v>
      </c>
    </row>
    <row r="51" spans="1:17" ht="9.9499999999999993" customHeight="1">
      <c r="B51" s="111"/>
      <c r="C51" s="112" t="s">
        <v>143</v>
      </c>
      <c r="D51" s="125">
        <v>2957</v>
      </c>
      <c r="E51" s="125">
        <v>2494</v>
      </c>
      <c r="F51" s="113">
        <v>1457</v>
      </c>
      <c r="G51" s="126">
        <v>841</v>
      </c>
      <c r="H51" s="113">
        <v>296</v>
      </c>
      <c r="I51" s="123"/>
      <c r="J51" s="123"/>
      <c r="K51" s="113"/>
      <c r="L51" s="113"/>
      <c r="M51" s="113"/>
      <c r="N51" s="113"/>
      <c r="O51" s="113"/>
      <c r="P51" s="114">
        <f>SUM(D51:O51)</f>
        <v>8045</v>
      </c>
    </row>
    <row r="52" spans="1:17" ht="9.9499999999999993" customHeight="1">
      <c r="B52" s="115"/>
      <c r="C52" s="112" t="s">
        <v>144</v>
      </c>
      <c r="D52" s="125">
        <v>0</v>
      </c>
      <c r="E52" s="125">
        <v>1647</v>
      </c>
      <c r="F52" s="113">
        <v>11619</v>
      </c>
      <c r="G52" s="126">
        <v>10996</v>
      </c>
      <c r="H52" s="113">
        <v>10372</v>
      </c>
      <c r="I52" s="123"/>
      <c r="J52" s="124"/>
      <c r="K52" s="116"/>
      <c r="L52" s="116"/>
      <c r="M52" s="116"/>
      <c r="N52" s="116"/>
      <c r="O52" s="116"/>
      <c r="P52" s="114">
        <f>SUM(D52:O52)</f>
        <v>34634</v>
      </c>
    </row>
    <row r="53" spans="1:17" s="31" customFormat="1" ht="6.75" customHeight="1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Q53" s="168"/>
    </row>
    <row r="54" spans="1:17" ht="14.25" thickBot="1">
      <c r="B54" s="33" t="s">
        <v>94</v>
      </c>
      <c r="C54" s="33"/>
    </row>
    <row r="55" spans="1:17" ht="12.75" customHeight="1" thickBot="1">
      <c r="B55" s="398" t="s">
        <v>1</v>
      </c>
      <c r="C55" s="399"/>
      <c r="D55" s="36">
        <v>1</v>
      </c>
      <c r="E55" s="37">
        <v>2</v>
      </c>
      <c r="F55" s="37">
        <v>3</v>
      </c>
      <c r="G55" s="37">
        <v>4</v>
      </c>
      <c r="H55" s="37">
        <v>5</v>
      </c>
      <c r="I55" s="37">
        <v>6</v>
      </c>
      <c r="J55" s="37">
        <v>7</v>
      </c>
      <c r="K55" s="37">
        <v>8</v>
      </c>
      <c r="L55" s="37">
        <v>9</v>
      </c>
      <c r="M55" s="37">
        <v>10</v>
      </c>
      <c r="N55" s="37">
        <v>11</v>
      </c>
      <c r="O55" s="37">
        <v>12</v>
      </c>
      <c r="P55" s="38" t="s">
        <v>0</v>
      </c>
    </row>
    <row r="56" spans="1:17" ht="12.75" customHeight="1">
      <c r="B56" s="400" t="s">
        <v>50</v>
      </c>
      <c r="C56" s="301" t="s">
        <v>21</v>
      </c>
      <c r="D56" s="54">
        <v>388</v>
      </c>
      <c r="E56" s="55">
        <v>255</v>
      </c>
      <c r="F56" s="54">
        <v>688</v>
      </c>
      <c r="G56" s="55">
        <v>548</v>
      </c>
      <c r="H56" s="55">
        <v>470</v>
      </c>
      <c r="I56" s="55">
        <v>657</v>
      </c>
      <c r="J56" s="55">
        <v>963</v>
      </c>
      <c r="K56" s="55">
        <v>740</v>
      </c>
      <c r="L56" s="55">
        <v>579</v>
      </c>
      <c r="M56" s="55">
        <v>544</v>
      </c>
      <c r="N56" s="55">
        <v>685</v>
      </c>
      <c r="O56" s="55">
        <v>979</v>
      </c>
      <c r="P56" s="56">
        <f t="shared" ref="P56:P64" si="13">SUM(D56:O56)</f>
        <v>7496</v>
      </c>
      <c r="Q56"/>
    </row>
    <row r="57" spans="1:17" ht="12.75" customHeight="1">
      <c r="B57" s="401"/>
      <c r="C57" s="302" t="s">
        <v>22</v>
      </c>
      <c r="D57" s="101">
        <v>5</v>
      </c>
      <c r="E57" s="102">
        <v>2</v>
      </c>
      <c r="F57" s="101">
        <v>20</v>
      </c>
      <c r="G57" s="102">
        <v>15</v>
      </c>
      <c r="H57" s="102">
        <v>19</v>
      </c>
      <c r="I57" s="102">
        <v>14</v>
      </c>
      <c r="J57" s="102">
        <v>12</v>
      </c>
      <c r="K57" s="102">
        <v>12</v>
      </c>
      <c r="L57" s="104">
        <v>15</v>
      </c>
      <c r="M57" s="102">
        <v>21</v>
      </c>
      <c r="N57" s="102">
        <v>41</v>
      </c>
      <c r="O57" s="102">
        <v>30</v>
      </c>
      <c r="P57" s="103">
        <f t="shared" si="13"/>
        <v>206</v>
      </c>
      <c r="Q57"/>
    </row>
    <row r="58" spans="1:17" ht="12.75" customHeight="1">
      <c r="B58" s="401"/>
      <c r="C58" s="302" t="s">
        <v>24</v>
      </c>
      <c r="D58" s="101">
        <v>5064</v>
      </c>
      <c r="E58" s="101">
        <v>7353</v>
      </c>
      <c r="F58" s="101">
        <v>7000</v>
      </c>
      <c r="G58" s="101">
        <v>8265</v>
      </c>
      <c r="H58" s="101">
        <v>7834</v>
      </c>
      <c r="I58" s="101">
        <v>6488</v>
      </c>
      <c r="J58" s="101">
        <v>7109</v>
      </c>
      <c r="K58" s="101">
        <v>7449</v>
      </c>
      <c r="L58" s="101">
        <v>7078</v>
      </c>
      <c r="M58" s="101">
        <v>6190</v>
      </c>
      <c r="N58" s="101">
        <v>7183</v>
      </c>
      <c r="O58" s="101">
        <v>6848</v>
      </c>
      <c r="P58" s="46">
        <f t="shared" si="13"/>
        <v>83861</v>
      </c>
      <c r="Q58"/>
    </row>
    <row r="59" spans="1:17" ht="12.75" customHeight="1">
      <c r="B59" s="401"/>
      <c r="C59" s="302" t="s">
        <v>77</v>
      </c>
      <c r="D59" s="101">
        <v>525</v>
      </c>
      <c r="E59" s="101">
        <v>545</v>
      </c>
      <c r="F59" s="101">
        <v>1116</v>
      </c>
      <c r="G59" s="101">
        <v>1055</v>
      </c>
      <c r="H59" s="101">
        <v>1009</v>
      </c>
      <c r="I59" s="101">
        <v>955</v>
      </c>
      <c r="J59" s="101">
        <v>1216</v>
      </c>
      <c r="K59" s="101">
        <v>1192</v>
      </c>
      <c r="L59" s="101">
        <v>1250</v>
      </c>
      <c r="M59" s="101">
        <v>989</v>
      </c>
      <c r="N59" s="101">
        <v>1385</v>
      </c>
      <c r="O59" s="101">
        <v>1162</v>
      </c>
      <c r="P59" s="42">
        <f t="shared" si="13"/>
        <v>12399</v>
      </c>
      <c r="Q59"/>
    </row>
    <row r="60" spans="1:17" ht="12.75" customHeight="1">
      <c r="B60" s="401"/>
      <c r="C60" s="303" t="s">
        <v>3</v>
      </c>
      <c r="D60" s="44">
        <v>84</v>
      </c>
      <c r="E60" s="45">
        <v>410</v>
      </c>
      <c r="F60" s="44">
        <v>620</v>
      </c>
      <c r="G60" s="45">
        <v>366</v>
      </c>
      <c r="H60" s="45">
        <v>361</v>
      </c>
      <c r="I60" s="45">
        <v>381</v>
      </c>
      <c r="J60" s="45">
        <v>520</v>
      </c>
      <c r="K60" s="45">
        <v>435</v>
      </c>
      <c r="L60" s="47">
        <v>429</v>
      </c>
      <c r="M60" s="45">
        <v>311</v>
      </c>
      <c r="N60" s="45">
        <v>430</v>
      </c>
      <c r="O60" s="45">
        <v>283</v>
      </c>
      <c r="P60" s="103">
        <f t="shared" si="13"/>
        <v>4630</v>
      </c>
      <c r="Q60"/>
    </row>
    <row r="61" spans="1:17" ht="12.75" customHeight="1">
      <c r="B61" s="401"/>
      <c r="C61" s="304" t="s">
        <v>25</v>
      </c>
      <c r="D61" s="99">
        <v>3997</v>
      </c>
      <c r="E61" s="99">
        <v>4440</v>
      </c>
      <c r="F61" s="99">
        <f>7240+338</f>
        <v>7578</v>
      </c>
      <c r="G61" s="99">
        <v>9127</v>
      </c>
      <c r="H61" s="99">
        <v>7597</v>
      </c>
      <c r="I61" s="99">
        <v>9298</v>
      </c>
      <c r="J61" s="99">
        <v>6685</v>
      </c>
      <c r="K61" s="99">
        <v>6424</v>
      </c>
      <c r="L61" s="99">
        <v>6424</v>
      </c>
      <c r="M61" s="99">
        <v>7355</v>
      </c>
      <c r="N61" s="99">
        <v>7459</v>
      </c>
      <c r="O61" s="99">
        <v>6319</v>
      </c>
      <c r="P61" s="103">
        <f t="shared" si="13"/>
        <v>82703</v>
      </c>
      <c r="Q61"/>
    </row>
    <row r="62" spans="1:17" ht="12.75" customHeight="1">
      <c r="B62" s="401"/>
      <c r="C62" s="304" t="s">
        <v>48</v>
      </c>
      <c r="D62" s="99">
        <v>8</v>
      </c>
      <c r="E62" s="99">
        <v>7</v>
      </c>
      <c r="F62" s="99">
        <v>12</v>
      </c>
      <c r="G62" s="99">
        <v>8</v>
      </c>
      <c r="H62" s="99">
        <v>53</v>
      </c>
      <c r="I62" s="99">
        <v>59</v>
      </c>
      <c r="J62" s="99">
        <v>35</v>
      </c>
      <c r="K62" s="99">
        <v>25</v>
      </c>
      <c r="L62" s="99">
        <v>26</v>
      </c>
      <c r="M62" s="99">
        <v>44</v>
      </c>
      <c r="N62" s="99">
        <v>21</v>
      </c>
      <c r="O62" s="99">
        <v>29</v>
      </c>
      <c r="P62" s="103">
        <f t="shared" si="13"/>
        <v>327</v>
      </c>
      <c r="Q62"/>
    </row>
    <row r="63" spans="1:17" ht="12.75" customHeight="1">
      <c r="B63" s="401"/>
      <c r="C63" s="305" t="s">
        <v>27</v>
      </c>
      <c r="D63" s="97">
        <v>10586</v>
      </c>
      <c r="E63" s="97">
        <v>10913</v>
      </c>
      <c r="F63" s="97">
        <f>8+44+13112+194</f>
        <v>13358</v>
      </c>
      <c r="G63" s="97">
        <v>12549</v>
      </c>
      <c r="H63" s="97">
        <v>12595</v>
      </c>
      <c r="I63" s="97">
        <v>12665</v>
      </c>
      <c r="J63" s="97">
        <v>12093</v>
      </c>
      <c r="K63" s="97">
        <v>8204</v>
      </c>
      <c r="L63" s="97">
        <v>11283</v>
      </c>
      <c r="M63" s="97">
        <v>8573</v>
      </c>
      <c r="N63" s="97">
        <v>10181</v>
      </c>
      <c r="O63" s="97">
        <v>9080</v>
      </c>
      <c r="P63" s="103">
        <f t="shared" si="13"/>
        <v>132080</v>
      </c>
      <c r="Q63"/>
    </row>
    <row r="64" spans="1:17" ht="12.75" customHeight="1">
      <c r="B64" s="401"/>
      <c r="C64" s="306" t="s">
        <v>63</v>
      </c>
      <c r="D64" s="206">
        <v>57</v>
      </c>
      <c r="E64" s="207">
        <v>25</v>
      </c>
      <c r="F64" s="207">
        <v>94</v>
      </c>
      <c r="G64" s="207">
        <v>48</v>
      </c>
      <c r="H64" s="207">
        <v>39</v>
      </c>
      <c r="I64" s="207">
        <v>39</v>
      </c>
      <c r="J64" s="207">
        <v>27</v>
      </c>
      <c r="K64" s="207">
        <v>22</v>
      </c>
      <c r="L64" s="207">
        <v>24</v>
      </c>
      <c r="M64" s="206">
        <v>24</v>
      </c>
      <c r="N64" s="206">
        <v>39</v>
      </c>
      <c r="O64" s="206">
        <v>52</v>
      </c>
      <c r="P64" s="103">
        <f t="shared" si="13"/>
        <v>490</v>
      </c>
      <c r="Q64"/>
    </row>
    <row r="65" spans="2:17" ht="12.75" customHeight="1" thickBot="1">
      <c r="B65" s="402"/>
      <c r="C65" s="307" t="s">
        <v>0</v>
      </c>
      <c r="D65" s="58">
        <f t="shared" ref="D65:P65" si="14">SUM(D56:D64)</f>
        <v>20714</v>
      </c>
      <c r="E65" s="58">
        <f t="shared" si="14"/>
        <v>23950</v>
      </c>
      <c r="F65" s="58">
        <f t="shared" si="14"/>
        <v>30486</v>
      </c>
      <c r="G65" s="58">
        <f t="shared" si="14"/>
        <v>31981</v>
      </c>
      <c r="H65" s="58">
        <f t="shared" si="14"/>
        <v>29977</v>
      </c>
      <c r="I65" s="58">
        <f t="shared" si="14"/>
        <v>30556</v>
      </c>
      <c r="J65" s="58">
        <f t="shared" si="14"/>
        <v>28660</v>
      </c>
      <c r="K65" s="58">
        <f t="shared" si="14"/>
        <v>24503</v>
      </c>
      <c r="L65" s="58">
        <f t="shared" si="14"/>
        <v>27108</v>
      </c>
      <c r="M65" s="58">
        <f t="shared" si="14"/>
        <v>24051</v>
      </c>
      <c r="N65" s="58">
        <f t="shared" si="14"/>
        <v>27424</v>
      </c>
      <c r="O65" s="58">
        <f t="shared" si="14"/>
        <v>24782</v>
      </c>
      <c r="P65" s="59">
        <f t="shared" si="14"/>
        <v>324192</v>
      </c>
      <c r="Q65"/>
    </row>
    <row r="66" spans="2:17" ht="12.75" customHeight="1">
      <c r="B66" s="403" t="s">
        <v>49</v>
      </c>
      <c r="C66" s="301" t="s">
        <v>125</v>
      </c>
      <c r="D66" s="54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3145</v>
      </c>
      <c r="K66" s="55">
        <v>4230</v>
      </c>
      <c r="L66" s="55">
        <v>5386</v>
      </c>
      <c r="M66" s="55">
        <v>3819</v>
      </c>
      <c r="N66" s="55">
        <v>4324</v>
      </c>
      <c r="O66" s="55">
        <v>2618</v>
      </c>
      <c r="P66" s="56">
        <f>SUM(D66:O66)</f>
        <v>23522</v>
      </c>
      <c r="Q66"/>
    </row>
    <row r="67" spans="2:17" ht="12.75" customHeight="1">
      <c r="B67" s="403"/>
      <c r="C67" s="308" t="s">
        <v>68</v>
      </c>
      <c r="D67" s="40">
        <v>2791</v>
      </c>
      <c r="E67" s="41">
        <v>3156</v>
      </c>
      <c r="F67" s="41">
        <v>3640</v>
      </c>
      <c r="G67" s="41">
        <v>3401</v>
      </c>
      <c r="H67" s="41">
        <v>4422</v>
      </c>
      <c r="I67" s="41">
        <v>4290</v>
      </c>
      <c r="J67" s="41">
        <v>4120</v>
      </c>
      <c r="K67" s="41">
        <v>4136</v>
      </c>
      <c r="L67" s="41">
        <v>4519</v>
      </c>
      <c r="M67" s="41">
        <v>3444</v>
      </c>
      <c r="N67" s="41">
        <v>4609</v>
      </c>
      <c r="O67" s="41">
        <v>3888</v>
      </c>
      <c r="P67" s="42">
        <f>SUM(D67:O67)</f>
        <v>46416</v>
      </c>
      <c r="Q67"/>
    </row>
    <row r="68" spans="2:17" ht="12.75" customHeight="1">
      <c r="B68" s="403"/>
      <c r="C68" s="303" t="s">
        <v>8</v>
      </c>
      <c r="D68" s="44">
        <v>3185</v>
      </c>
      <c r="E68" s="45">
        <v>5997</v>
      </c>
      <c r="F68" s="45">
        <v>5459</v>
      </c>
      <c r="G68" s="45">
        <v>3888</v>
      </c>
      <c r="H68" s="45">
        <v>4431</v>
      </c>
      <c r="I68" s="45">
        <v>4443</v>
      </c>
      <c r="J68" s="45">
        <v>3675</v>
      </c>
      <c r="K68" s="45">
        <v>4439</v>
      </c>
      <c r="L68" s="45">
        <v>3619</v>
      </c>
      <c r="M68" s="45">
        <v>3861</v>
      </c>
      <c r="N68" s="45">
        <v>4522</v>
      </c>
      <c r="O68" s="45">
        <v>4142</v>
      </c>
      <c r="P68" s="103">
        <f>SUM(D68:O68)</f>
        <v>51661</v>
      </c>
      <c r="Q68"/>
    </row>
    <row r="69" spans="2:17" ht="12.75" customHeight="1">
      <c r="B69" s="403"/>
      <c r="C69" s="303" t="s">
        <v>56</v>
      </c>
      <c r="D69" s="44">
        <v>678</v>
      </c>
      <c r="E69" s="45">
        <v>760</v>
      </c>
      <c r="F69" s="45">
        <v>828</v>
      </c>
      <c r="G69" s="45">
        <v>639</v>
      </c>
      <c r="H69" s="45">
        <v>570</v>
      </c>
      <c r="I69" s="45">
        <v>709</v>
      </c>
      <c r="J69" s="45">
        <v>542</v>
      </c>
      <c r="K69" s="45">
        <v>530</v>
      </c>
      <c r="L69" s="45">
        <v>585</v>
      </c>
      <c r="M69" s="45">
        <v>468</v>
      </c>
      <c r="N69" s="45">
        <v>320</v>
      </c>
      <c r="O69" s="45">
        <v>383</v>
      </c>
      <c r="P69" s="46">
        <f>SUM(D69:O69)</f>
        <v>7012</v>
      </c>
      <c r="Q69"/>
    </row>
    <row r="70" spans="2:17" ht="12.75" customHeight="1" thickBot="1">
      <c r="B70" s="404"/>
      <c r="C70" s="309" t="s">
        <v>0</v>
      </c>
      <c r="D70" s="51">
        <f t="shared" ref="D70:P70" si="15">SUM(D66:D69)</f>
        <v>6654</v>
      </c>
      <c r="E70" s="51">
        <f t="shared" si="15"/>
        <v>9913</v>
      </c>
      <c r="F70" s="51">
        <f t="shared" si="15"/>
        <v>9927</v>
      </c>
      <c r="G70" s="51">
        <f t="shared" si="15"/>
        <v>7928</v>
      </c>
      <c r="H70" s="51">
        <f t="shared" si="15"/>
        <v>9423</v>
      </c>
      <c r="I70" s="51">
        <f t="shared" si="15"/>
        <v>9442</v>
      </c>
      <c r="J70" s="51">
        <f t="shared" si="15"/>
        <v>11482</v>
      </c>
      <c r="K70" s="51">
        <f t="shared" si="15"/>
        <v>13335</v>
      </c>
      <c r="L70" s="51">
        <f t="shared" si="15"/>
        <v>14109</v>
      </c>
      <c r="M70" s="51">
        <f t="shared" si="15"/>
        <v>11592</v>
      </c>
      <c r="N70" s="51">
        <f t="shared" si="15"/>
        <v>13775</v>
      </c>
      <c r="O70" s="51">
        <f t="shared" si="15"/>
        <v>11031</v>
      </c>
      <c r="P70" s="52">
        <f t="shared" si="15"/>
        <v>128611</v>
      </c>
      <c r="Q70"/>
    </row>
    <row r="71" spans="2:17" ht="12.75" customHeight="1">
      <c r="B71" s="405" t="s">
        <v>9</v>
      </c>
      <c r="C71" s="301" t="s">
        <v>11</v>
      </c>
      <c r="D71" s="54">
        <v>3396</v>
      </c>
      <c r="E71" s="55">
        <v>3841</v>
      </c>
      <c r="F71" s="55">
        <v>4823</v>
      </c>
      <c r="G71" s="55">
        <v>4323</v>
      </c>
      <c r="H71" s="55">
        <v>3824</v>
      </c>
      <c r="I71" s="55">
        <v>4230</v>
      </c>
      <c r="J71" s="55">
        <v>3674</v>
      </c>
      <c r="K71" s="55">
        <v>3376</v>
      </c>
      <c r="L71" s="55">
        <v>3945</v>
      </c>
      <c r="M71" s="55">
        <v>3119</v>
      </c>
      <c r="N71" s="55">
        <v>4296</v>
      </c>
      <c r="O71" s="55">
        <v>2929</v>
      </c>
      <c r="P71" s="56">
        <f>SUM(D71:O71)</f>
        <v>45776</v>
      </c>
      <c r="Q71"/>
    </row>
    <row r="72" spans="2:17" ht="12.75" customHeight="1">
      <c r="B72" s="406"/>
      <c r="C72" s="308" t="s">
        <v>12</v>
      </c>
      <c r="D72" s="40">
        <v>7860</v>
      </c>
      <c r="E72" s="41">
        <v>7691</v>
      </c>
      <c r="F72" s="41">
        <v>9790</v>
      </c>
      <c r="G72" s="41">
        <v>8809</v>
      </c>
      <c r="H72" s="41">
        <v>10012</v>
      </c>
      <c r="I72" s="41">
        <v>10064</v>
      </c>
      <c r="J72" s="41">
        <v>8690</v>
      </c>
      <c r="K72" s="41">
        <v>6550</v>
      </c>
      <c r="L72" s="41">
        <v>7458</v>
      </c>
      <c r="M72" s="41">
        <v>7746</v>
      </c>
      <c r="N72" s="41">
        <v>9601</v>
      </c>
      <c r="O72" s="41">
        <v>7152</v>
      </c>
      <c r="P72" s="42">
        <f>SUM(D72:O72)</f>
        <v>101423</v>
      </c>
      <c r="Q72"/>
    </row>
    <row r="73" spans="2:17" ht="12.75" customHeight="1" thickBot="1">
      <c r="B73" s="402"/>
      <c r="C73" s="307" t="s">
        <v>0</v>
      </c>
      <c r="D73" s="58">
        <f t="shared" ref="D73:L73" si="16">SUM(D71:D72)</f>
        <v>11256</v>
      </c>
      <c r="E73" s="58">
        <f t="shared" si="16"/>
        <v>11532</v>
      </c>
      <c r="F73" s="58">
        <f t="shared" si="16"/>
        <v>14613</v>
      </c>
      <c r="G73" s="58">
        <f t="shared" si="16"/>
        <v>13132</v>
      </c>
      <c r="H73" s="58">
        <f t="shared" si="16"/>
        <v>13836</v>
      </c>
      <c r="I73" s="58">
        <f t="shared" si="16"/>
        <v>14294</v>
      </c>
      <c r="J73" s="58">
        <f t="shared" si="16"/>
        <v>12364</v>
      </c>
      <c r="K73" s="58">
        <f t="shared" si="16"/>
        <v>9926</v>
      </c>
      <c r="L73" s="58">
        <f t="shared" si="16"/>
        <v>11403</v>
      </c>
      <c r="M73" s="58">
        <f>SUM(M71:M72)</f>
        <v>10865</v>
      </c>
      <c r="N73" s="58">
        <f>SUM(N71:N72)</f>
        <v>13897</v>
      </c>
      <c r="O73" s="58">
        <f>SUM(O71:O72)</f>
        <v>10081</v>
      </c>
      <c r="P73" s="59">
        <f>SUM(P71:P72)</f>
        <v>147199</v>
      </c>
      <c r="Q73"/>
    </row>
    <row r="74" spans="2:17" ht="12.75" customHeight="1">
      <c r="B74" s="405" t="s">
        <v>10</v>
      </c>
      <c r="C74" s="301" t="s">
        <v>13</v>
      </c>
      <c r="D74" s="54">
        <v>592</v>
      </c>
      <c r="E74" s="55">
        <v>898</v>
      </c>
      <c r="F74" s="55">
        <v>884</v>
      </c>
      <c r="G74" s="55">
        <v>821</v>
      </c>
      <c r="H74" s="55">
        <v>734</v>
      </c>
      <c r="I74" s="55">
        <v>777</v>
      </c>
      <c r="J74" s="55">
        <v>759</v>
      </c>
      <c r="K74" s="55">
        <v>614</v>
      </c>
      <c r="L74" s="55">
        <v>744</v>
      </c>
      <c r="M74" s="55">
        <v>645</v>
      </c>
      <c r="N74" s="55">
        <v>747</v>
      </c>
      <c r="O74" s="55">
        <v>591</v>
      </c>
      <c r="P74" s="56">
        <f>SUM(D74:O74)</f>
        <v>8806</v>
      </c>
      <c r="Q74"/>
    </row>
    <row r="75" spans="2:17" ht="12.75" customHeight="1">
      <c r="B75" s="406"/>
      <c r="C75" s="308" t="s">
        <v>14</v>
      </c>
      <c r="D75" s="40">
        <v>1689</v>
      </c>
      <c r="E75" s="41">
        <v>2032</v>
      </c>
      <c r="F75" s="41">
        <v>2413</v>
      </c>
      <c r="G75" s="41">
        <v>2259</v>
      </c>
      <c r="H75" s="41">
        <v>2217</v>
      </c>
      <c r="I75" s="41">
        <v>2140</v>
      </c>
      <c r="J75" s="41">
        <v>2095</v>
      </c>
      <c r="K75" s="41">
        <v>1897</v>
      </c>
      <c r="L75" s="41">
        <v>2056</v>
      </c>
      <c r="M75" s="41">
        <v>1596</v>
      </c>
      <c r="N75" s="41">
        <v>1765</v>
      </c>
      <c r="O75" s="41">
        <v>1356</v>
      </c>
      <c r="P75" s="42">
        <f>SUM(D75:O75)</f>
        <v>23515</v>
      </c>
      <c r="Q75"/>
    </row>
    <row r="76" spans="2:17" ht="12.75" customHeight="1" thickBot="1">
      <c r="B76" s="402"/>
      <c r="C76" s="307" t="s">
        <v>0</v>
      </c>
      <c r="D76" s="58">
        <f t="shared" ref="D76:I76" si="17">SUM(D74:D75)</f>
        <v>2281</v>
      </c>
      <c r="E76" s="58">
        <f t="shared" si="17"/>
        <v>2930</v>
      </c>
      <c r="F76" s="58">
        <f t="shared" si="17"/>
        <v>3297</v>
      </c>
      <c r="G76" s="58">
        <f t="shared" si="17"/>
        <v>3080</v>
      </c>
      <c r="H76" s="58">
        <f t="shared" si="17"/>
        <v>2951</v>
      </c>
      <c r="I76" s="58">
        <f t="shared" si="17"/>
        <v>2917</v>
      </c>
      <c r="J76" s="58">
        <f t="shared" ref="J76:P76" si="18">SUM(J74:J75)</f>
        <v>2854</v>
      </c>
      <c r="K76" s="58">
        <f t="shared" si="18"/>
        <v>2511</v>
      </c>
      <c r="L76" s="58">
        <f t="shared" si="18"/>
        <v>2800</v>
      </c>
      <c r="M76" s="58">
        <f t="shared" si="18"/>
        <v>2241</v>
      </c>
      <c r="N76" s="58">
        <f t="shared" si="18"/>
        <v>2512</v>
      </c>
      <c r="O76" s="58">
        <f t="shared" si="18"/>
        <v>1947</v>
      </c>
      <c r="P76" s="59">
        <f t="shared" si="18"/>
        <v>32321</v>
      </c>
      <c r="Q76"/>
    </row>
    <row r="77" spans="2:17" ht="12.75" customHeight="1">
      <c r="B77" s="407" t="s">
        <v>4</v>
      </c>
      <c r="C77" s="310" t="s">
        <v>127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>
        <v>0</v>
      </c>
      <c r="J77" s="279">
        <v>0</v>
      </c>
      <c r="K77" s="279">
        <v>0</v>
      </c>
      <c r="L77" s="279">
        <v>386</v>
      </c>
      <c r="M77" s="279">
        <v>958</v>
      </c>
      <c r="N77" s="279">
        <v>1591</v>
      </c>
      <c r="O77" s="279">
        <v>1619</v>
      </c>
      <c r="P77" s="280">
        <f>SUM(D77:O77)</f>
        <v>4554</v>
      </c>
      <c r="Q77"/>
    </row>
    <row r="78" spans="2:17" ht="12.75" customHeight="1">
      <c r="B78" s="408"/>
      <c r="C78" s="311" t="s">
        <v>128</v>
      </c>
      <c r="D78" s="232">
        <v>3569</v>
      </c>
      <c r="E78" s="232">
        <v>3578</v>
      </c>
      <c r="F78" s="232">
        <v>4048</v>
      </c>
      <c r="G78" s="232">
        <v>3307</v>
      </c>
      <c r="H78" s="232">
        <v>3051</v>
      </c>
      <c r="I78" s="232">
        <v>3425</v>
      </c>
      <c r="J78" s="232">
        <v>3248</v>
      </c>
      <c r="K78" s="232">
        <v>3298</v>
      </c>
      <c r="L78" s="232">
        <v>2857</v>
      </c>
      <c r="M78" s="232">
        <v>2531</v>
      </c>
      <c r="N78" s="232">
        <v>3758</v>
      </c>
      <c r="O78" s="232">
        <v>3092</v>
      </c>
      <c r="P78" s="233">
        <f>SUM(D78:O78)</f>
        <v>39762</v>
      </c>
      <c r="Q78"/>
    </row>
    <row r="79" spans="2:17" ht="12.75" customHeight="1">
      <c r="B79" s="408"/>
      <c r="C79" s="303" t="s">
        <v>73</v>
      </c>
      <c r="D79" s="44">
        <v>626</v>
      </c>
      <c r="E79" s="45">
        <v>1210</v>
      </c>
      <c r="F79" s="45">
        <v>1394</v>
      </c>
      <c r="G79" s="45">
        <v>933</v>
      </c>
      <c r="H79" s="45">
        <v>1369</v>
      </c>
      <c r="I79" s="45">
        <v>1203</v>
      </c>
      <c r="J79" s="45">
        <v>1006</v>
      </c>
      <c r="K79" s="45">
        <v>987</v>
      </c>
      <c r="L79" s="45">
        <v>1051</v>
      </c>
      <c r="M79" s="45">
        <v>774</v>
      </c>
      <c r="N79" s="45">
        <v>938</v>
      </c>
      <c r="O79" s="45">
        <v>809</v>
      </c>
      <c r="P79" s="46">
        <f>SUM(D79:O79)</f>
        <v>12300</v>
      </c>
      <c r="Q79"/>
    </row>
    <row r="80" spans="2:17" ht="12.75" customHeight="1" thickBot="1">
      <c r="B80" s="409"/>
      <c r="C80" s="57" t="s">
        <v>0</v>
      </c>
      <c r="D80" s="58">
        <f>SUM(D77:D79)</f>
        <v>4195</v>
      </c>
      <c r="E80" s="58">
        <f t="shared" ref="E80:P80" si="19">SUM(E77:E79)</f>
        <v>4788</v>
      </c>
      <c r="F80" s="58">
        <f t="shared" si="19"/>
        <v>5442</v>
      </c>
      <c r="G80" s="58">
        <f t="shared" si="19"/>
        <v>4240</v>
      </c>
      <c r="H80" s="58">
        <f t="shared" si="19"/>
        <v>4420</v>
      </c>
      <c r="I80" s="58">
        <f t="shared" si="19"/>
        <v>4628</v>
      </c>
      <c r="J80" s="58">
        <f t="shared" si="19"/>
        <v>4254</v>
      </c>
      <c r="K80" s="58">
        <f t="shared" si="19"/>
        <v>4285</v>
      </c>
      <c r="L80" s="58">
        <f t="shared" si="19"/>
        <v>4294</v>
      </c>
      <c r="M80" s="58">
        <f t="shared" si="19"/>
        <v>4263</v>
      </c>
      <c r="N80" s="58">
        <f t="shared" si="19"/>
        <v>6287</v>
      </c>
      <c r="O80" s="58">
        <f t="shared" si="19"/>
        <v>5520</v>
      </c>
      <c r="P80" s="58">
        <f t="shared" si="19"/>
        <v>56616</v>
      </c>
      <c r="Q80"/>
    </row>
    <row r="81" spans="2:17" ht="12.75" customHeight="1" thickBot="1">
      <c r="B81" s="396" t="s">
        <v>2</v>
      </c>
      <c r="C81" s="397"/>
      <c r="D81" s="60">
        <f t="shared" ref="D81:O81" si="20">D65+D70+D76+D73+D80</f>
        <v>45100</v>
      </c>
      <c r="E81" s="60">
        <f t="shared" si="20"/>
        <v>53113</v>
      </c>
      <c r="F81" s="60">
        <f t="shared" si="20"/>
        <v>63765</v>
      </c>
      <c r="G81" s="60">
        <f t="shared" si="20"/>
        <v>60361</v>
      </c>
      <c r="H81" s="60">
        <f t="shared" si="20"/>
        <v>60607</v>
      </c>
      <c r="I81" s="60">
        <f t="shared" si="20"/>
        <v>61837</v>
      </c>
      <c r="J81" s="60">
        <f t="shared" si="20"/>
        <v>59614</v>
      </c>
      <c r="K81" s="60">
        <f t="shared" si="20"/>
        <v>54560</v>
      </c>
      <c r="L81" s="60">
        <f t="shared" si="20"/>
        <v>59714</v>
      </c>
      <c r="M81" s="60">
        <f t="shared" si="20"/>
        <v>53012</v>
      </c>
      <c r="N81" s="60">
        <f t="shared" si="20"/>
        <v>63895</v>
      </c>
      <c r="O81" s="60">
        <f t="shared" si="20"/>
        <v>53361</v>
      </c>
      <c r="P81" s="60">
        <f>SUM(P65,P70,P80,P73,P76)</f>
        <v>688939</v>
      </c>
      <c r="Q81"/>
    </row>
    <row r="82" spans="2:17" ht="4.5" customHeight="1">
      <c r="J82" s="175"/>
      <c r="Q82"/>
    </row>
    <row r="83" spans="2:17">
      <c r="B83" s="107" t="s">
        <v>27</v>
      </c>
      <c r="C83" s="108"/>
      <c r="D83" s="109">
        <f t="shared" ref="D83:P83" si="21">SUM(D84:D87)</f>
        <v>10586</v>
      </c>
      <c r="E83" s="109">
        <f t="shared" si="21"/>
        <v>10913</v>
      </c>
      <c r="F83" s="109">
        <f t="shared" si="21"/>
        <v>13358</v>
      </c>
      <c r="G83" s="109">
        <f t="shared" si="21"/>
        <v>12549</v>
      </c>
      <c r="H83" s="109">
        <f t="shared" si="21"/>
        <v>12595</v>
      </c>
      <c r="I83" s="109">
        <f t="shared" si="21"/>
        <v>12665</v>
      </c>
      <c r="J83" s="109">
        <f t="shared" si="21"/>
        <v>12093</v>
      </c>
      <c r="K83" s="109">
        <f t="shared" si="21"/>
        <v>8204</v>
      </c>
      <c r="L83" s="109">
        <f t="shared" si="21"/>
        <v>11283</v>
      </c>
      <c r="M83" s="109">
        <f t="shared" si="21"/>
        <v>8573</v>
      </c>
      <c r="N83" s="109">
        <f t="shared" si="21"/>
        <v>10181</v>
      </c>
      <c r="O83" s="109">
        <f t="shared" si="21"/>
        <v>9080</v>
      </c>
      <c r="P83" s="109">
        <f t="shared" si="21"/>
        <v>132080</v>
      </c>
    </row>
    <row r="84" spans="2:17" ht="9.75" customHeight="1">
      <c r="B84" s="111"/>
      <c r="C84" s="270" t="s">
        <v>90</v>
      </c>
      <c r="D84" s="271">
        <v>9414</v>
      </c>
      <c r="E84" s="271">
        <v>9990</v>
      </c>
      <c r="F84" s="272">
        <v>13112</v>
      </c>
      <c r="G84" s="273">
        <v>11503</v>
      </c>
      <c r="H84" s="272">
        <v>10750</v>
      </c>
      <c r="I84" s="274">
        <v>10194</v>
      </c>
      <c r="J84" s="274">
        <v>9916</v>
      </c>
      <c r="K84" s="272">
        <v>6609</v>
      </c>
      <c r="L84" s="272">
        <v>8949</v>
      </c>
      <c r="M84" s="272">
        <v>6346</v>
      </c>
      <c r="N84" s="272">
        <v>7879</v>
      </c>
      <c r="O84" s="272">
        <v>7194</v>
      </c>
      <c r="P84" s="275">
        <f>SUM(D84:O84)</f>
        <v>111856</v>
      </c>
    </row>
    <row r="85" spans="2:17" ht="9.75" customHeight="1">
      <c r="B85" s="111"/>
      <c r="C85" s="276" t="s">
        <v>96</v>
      </c>
      <c r="D85" s="125">
        <v>0</v>
      </c>
      <c r="E85" s="125">
        <v>0</v>
      </c>
      <c r="F85" s="113">
        <v>194</v>
      </c>
      <c r="G85" s="126">
        <v>1045</v>
      </c>
      <c r="H85" s="113">
        <v>1845</v>
      </c>
      <c r="I85" s="123">
        <v>2471</v>
      </c>
      <c r="J85" s="124">
        <v>2177</v>
      </c>
      <c r="K85" s="116">
        <v>1595</v>
      </c>
      <c r="L85" s="116">
        <v>2334</v>
      </c>
      <c r="M85" s="116">
        <v>2227</v>
      </c>
      <c r="N85" s="116">
        <v>2302</v>
      </c>
      <c r="O85" s="116">
        <v>1886</v>
      </c>
      <c r="P85" s="114">
        <f>SUM(D85:O85)</f>
        <v>18076</v>
      </c>
    </row>
    <row r="86" spans="2:17" ht="9.9499999999999993" customHeight="1">
      <c r="B86" s="111"/>
      <c r="C86" s="112" t="s">
        <v>58</v>
      </c>
      <c r="D86" s="125">
        <v>961</v>
      </c>
      <c r="E86" s="125">
        <v>764</v>
      </c>
      <c r="F86" s="113">
        <v>8</v>
      </c>
      <c r="G86" s="126">
        <v>0</v>
      </c>
      <c r="H86" s="113">
        <v>0</v>
      </c>
      <c r="I86" s="123">
        <v>0</v>
      </c>
      <c r="J86" s="123"/>
      <c r="K86" s="113">
        <v>0</v>
      </c>
      <c r="L86" s="113">
        <v>0</v>
      </c>
      <c r="M86" s="113"/>
      <c r="N86" s="113"/>
      <c r="O86" s="113">
        <v>0</v>
      </c>
      <c r="P86" s="114">
        <f>SUM(D86:O86)</f>
        <v>1733</v>
      </c>
    </row>
    <row r="87" spans="2:17" ht="9.9499999999999993" customHeight="1">
      <c r="B87" s="115"/>
      <c r="C87" s="276" t="s">
        <v>95</v>
      </c>
      <c r="D87" s="125">
        <v>211</v>
      </c>
      <c r="E87" s="125">
        <v>159</v>
      </c>
      <c r="F87" s="113">
        <v>44</v>
      </c>
      <c r="G87" s="126">
        <v>1</v>
      </c>
      <c r="H87" s="113">
        <v>0</v>
      </c>
      <c r="I87" s="123">
        <v>0</v>
      </c>
      <c r="J87" s="123"/>
      <c r="K87" s="113">
        <v>0</v>
      </c>
      <c r="L87" s="113">
        <v>0</v>
      </c>
      <c r="M87" s="113"/>
      <c r="N87" s="113"/>
      <c r="O87" s="113">
        <v>0</v>
      </c>
      <c r="P87" s="114">
        <f>SUM(D87:O87)</f>
        <v>415</v>
      </c>
    </row>
    <row r="88" spans="2:17" ht="4.5" customHeight="1">
      <c r="J88" s="175"/>
      <c r="Q88"/>
    </row>
    <row r="89" spans="2:17">
      <c r="B89" s="118" t="s">
        <v>25</v>
      </c>
      <c r="C89" s="119"/>
      <c r="D89" s="109">
        <f t="shared" ref="D89:P89" si="22">SUM(D90:D92)</f>
        <v>3997</v>
      </c>
      <c r="E89" s="109">
        <f t="shared" si="22"/>
        <v>4440</v>
      </c>
      <c r="F89" s="109">
        <f t="shared" si="22"/>
        <v>7578</v>
      </c>
      <c r="G89" s="109">
        <f t="shared" si="22"/>
        <v>9127</v>
      </c>
      <c r="H89" s="109">
        <f t="shared" si="22"/>
        <v>7597</v>
      </c>
      <c r="I89" s="109">
        <f t="shared" si="22"/>
        <v>9298</v>
      </c>
      <c r="J89" s="109">
        <f t="shared" si="22"/>
        <v>6685</v>
      </c>
      <c r="K89" s="109">
        <f t="shared" si="22"/>
        <v>6424</v>
      </c>
      <c r="L89" s="109">
        <f t="shared" si="22"/>
        <v>6424</v>
      </c>
      <c r="M89" s="109">
        <f t="shared" si="22"/>
        <v>7355</v>
      </c>
      <c r="N89" s="109">
        <f t="shared" si="22"/>
        <v>7459</v>
      </c>
      <c r="O89" s="109">
        <f t="shared" si="22"/>
        <v>6319</v>
      </c>
      <c r="P89" s="109">
        <f t="shared" si="22"/>
        <v>82703</v>
      </c>
    </row>
    <row r="90" spans="2:17" ht="9.9499999999999993" hidden="1" customHeight="1">
      <c r="B90" s="111"/>
      <c r="C90" s="112" t="s">
        <v>26</v>
      </c>
      <c r="D90" s="113">
        <v>0</v>
      </c>
      <c r="E90" s="113">
        <v>0</v>
      </c>
      <c r="F90" s="113">
        <v>0</v>
      </c>
      <c r="G90" s="113">
        <v>0</v>
      </c>
      <c r="H90" s="113">
        <v>0</v>
      </c>
      <c r="I90" s="113"/>
      <c r="J90" s="113"/>
      <c r="K90" s="113"/>
      <c r="L90" s="113"/>
      <c r="M90" s="113"/>
      <c r="N90" s="113"/>
      <c r="O90" s="113"/>
      <c r="P90" s="114">
        <f>SUM(D90:O90)</f>
        <v>0</v>
      </c>
    </row>
    <row r="91" spans="2:17" ht="9.9499999999999993" customHeight="1">
      <c r="B91" s="111"/>
      <c r="C91" s="112" t="s">
        <v>60</v>
      </c>
      <c r="D91" s="202">
        <v>3769</v>
      </c>
      <c r="E91" s="202">
        <v>4104</v>
      </c>
      <c r="F91" s="202">
        <v>7240</v>
      </c>
      <c r="G91" s="113">
        <v>8748</v>
      </c>
      <c r="H91" s="113">
        <v>7227</v>
      </c>
      <c r="I91" s="113">
        <v>8566</v>
      </c>
      <c r="J91" s="113">
        <v>6072</v>
      </c>
      <c r="K91" s="113">
        <v>5971</v>
      </c>
      <c r="L91" s="113">
        <v>5980</v>
      </c>
      <c r="M91" s="113">
        <v>7039</v>
      </c>
      <c r="N91" s="113">
        <v>6807</v>
      </c>
      <c r="O91" s="113">
        <v>5708</v>
      </c>
      <c r="P91" s="114">
        <f>SUM(D91:O91)</f>
        <v>77231</v>
      </c>
    </row>
    <row r="92" spans="2:17" ht="9.9499999999999993" customHeight="1">
      <c r="B92" s="115"/>
      <c r="C92" s="208" t="s">
        <v>64</v>
      </c>
      <c r="D92" s="202">
        <v>228</v>
      </c>
      <c r="E92" s="202">
        <v>336</v>
      </c>
      <c r="F92" s="202">
        <v>338</v>
      </c>
      <c r="G92" s="202">
        <v>379</v>
      </c>
      <c r="H92" s="202">
        <v>370</v>
      </c>
      <c r="I92" s="202">
        <v>732</v>
      </c>
      <c r="J92" s="202">
        <v>613</v>
      </c>
      <c r="K92" s="202">
        <v>453</v>
      </c>
      <c r="L92" s="202">
        <v>444</v>
      </c>
      <c r="M92" s="202">
        <v>316</v>
      </c>
      <c r="N92" s="202">
        <v>652</v>
      </c>
      <c r="O92" s="116">
        <v>611</v>
      </c>
      <c r="P92" s="114">
        <f>SUM(D92:O92)</f>
        <v>5472</v>
      </c>
    </row>
    <row r="93" spans="2:17" ht="6" customHeight="1">
      <c r="B93" s="127"/>
      <c r="C93" s="120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2"/>
    </row>
    <row r="94" spans="2:17">
      <c r="B94" s="107" t="s">
        <v>77</v>
      </c>
      <c r="C94" s="108"/>
      <c r="D94" s="109">
        <f t="shared" ref="D94:P94" si="23">SUM(D95:D96)</f>
        <v>525</v>
      </c>
      <c r="E94" s="109">
        <f t="shared" si="23"/>
        <v>545</v>
      </c>
      <c r="F94" s="109">
        <f t="shared" si="23"/>
        <v>1116</v>
      </c>
      <c r="G94" s="109">
        <f t="shared" si="23"/>
        <v>1055</v>
      </c>
      <c r="H94" s="109">
        <f t="shared" si="23"/>
        <v>1009</v>
      </c>
      <c r="I94" s="109">
        <f t="shared" si="23"/>
        <v>955</v>
      </c>
      <c r="J94" s="109">
        <f t="shared" si="23"/>
        <v>1216</v>
      </c>
      <c r="K94" s="109">
        <f t="shared" si="23"/>
        <v>1192</v>
      </c>
      <c r="L94" s="109">
        <f t="shared" si="23"/>
        <v>1250</v>
      </c>
      <c r="M94" s="109">
        <f t="shared" si="23"/>
        <v>989</v>
      </c>
      <c r="N94" s="109">
        <f t="shared" si="23"/>
        <v>1385</v>
      </c>
      <c r="O94" s="109">
        <f t="shared" si="23"/>
        <v>1162</v>
      </c>
      <c r="P94" s="110">
        <f t="shared" si="23"/>
        <v>12399</v>
      </c>
    </row>
    <row r="95" spans="2:17" ht="9.9499999999999993" customHeight="1">
      <c r="B95" s="111"/>
      <c r="C95" s="112" t="s">
        <v>84</v>
      </c>
      <c r="D95" s="125">
        <v>255</v>
      </c>
      <c r="E95" s="125">
        <v>304</v>
      </c>
      <c r="F95" s="113">
        <v>732</v>
      </c>
      <c r="G95" s="126">
        <v>607</v>
      </c>
      <c r="H95" s="113">
        <v>517</v>
      </c>
      <c r="I95" s="123">
        <v>524</v>
      </c>
      <c r="J95" s="123">
        <v>810</v>
      </c>
      <c r="K95" s="113">
        <v>959</v>
      </c>
      <c r="L95" s="113">
        <v>846</v>
      </c>
      <c r="M95" s="113">
        <v>649</v>
      </c>
      <c r="N95" s="113">
        <v>961</v>
      </c>
      <c r="O95" s="113">
        <v>768</v>
      </c>
      <c r="P95" s="114">
        <f>SUM(D95:O95)</f>
        <v>7932</v>
      </c>
    </row>
    <row r="96" spans="2:17" ht="9.9499999999999993" customHeight="1">
      <c r="B96" s="115"/>
      <c r="C96" s="112" t="s">
        <v>23</v>
      </c>
      <c r="D96" s="125">
        <v>270</v>
      </c>
      <c r="E96" s="125">
        <v>241</v>
      </c>
      <c r="F96" s="113">
        <v>384</v>
      </c>
      <c r="G96" s="126">
        <v>448</v>
      </c>
      <c r="H96" s="113">
        <v>492</v>
      </c>
      <c r="I96" s="123">
        <v>431</v>
      </c>
      <c r="J96" s="124">
        <v>406</v>
      </c>
      <c r="K96" s="116">
        <v>233</v>
      </c>
      <c r="L96" s="116">
        <v>404</v>
      </c>
      <c r="M96" s="116">
        <v>340</v>
      </c>
      <c r="N96" s="116">
        <v>424</v>
      </c>
      <c r="O96" s="116">
        <v>394</v>
      </c>
      <c r="P96" s="114">
        <f>SUM(D96:O96)</f>
        <v>4467</v>
      </c>
    </row>
    <row r="97" spans="2:18" s="31" customFormat="1" ht="12" hidden="1" customHeight="1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Q97" s="168"/>
    </row>
    <row r="98" spans="2:18" ht="14.25" hidden="1" customHeight="1" thickBot="1">
      <c r="B98" s="33" t="s">
        <v>76</v>
      </c>
      <c r="C98" s="33"/>
    </row>
    <row r="99" spans="2:18" ht="12.75" hidden="1" customHeight="1" thickBot="1">
      <c r="B99" s="412" t="s">
        <v>97</v>
      </c>
      <c r="C99" s="413"/>
      <c r="D99" s="36">
        <v>1</v>
      </c>
      <c r="E99" s="37">
        <v>2</v>
      </c>
      <c r="F99" s="37">
        <v>3</v>
      </c>
      <c r="G99" s="37">
        <v>4</v>
      </c>
      <c r="H99" s="37">
        <v>5</v>
      </c>
      <c r="I99" s="37">
        <v>6</v>
      </c>
      <c r="J99" s="37">
        <v>7</v>
      </c>
      <c r="K99" s="37">
        <v>8</v>
      </c>
      <c r="L99" s="37">
        <v>9</v>
      </c>
      <c r="M99" s="37">
        <v>10</v>
      </c>
      <c r="N99" s="37">
        <v>11</v>
      </c>
      <c r="O99" s="37">
        <v>12</v>
      </c>
      <c r="P99" s="38" t="s">
        <v>98</v>
      </c>
    </row>
    <row r="100" spans="2:18" ht="12.75" hidden="1" customHeight="1">
      <c r="B100" s="400" t="s">
        <v>99</v>
      </c>
      <c r="C100" s="53" t="s">
        <v>100</v>
      </c>
      <c r="D100" s="54">
        <v>1016</v>
      </c>
      <c r="E100" s="55">
        <v>1047</v>
      </c>
      <c r="F100" s="54">
        <v>1735</v>
      </c>
      <c r="G100" s="55">
        <v>1351</v>
      </c>
      <c r="H100" s="55">
        <v>1292</v>
      </c>
      <c r="I100" s="55">
        <v>1576</v>
      </c>
      <c r="J100" s="55">
        <v>827</v>
      </c>
      <c r="K100" s="55">
        <v>860</v>
      </c>
      <c r="L100" s="55">
        <v>687</v>
      </c>
      <c r="M100" s="55">
        <v>824</v>
      </c>
      <c r="N100" s="55">
        <v>684</v>
      </c>
      <c r="O100" s="55">
        <v>537</v>
      </c>
      <c r="P100" s="56">
        <f>SUM(D100:O100)</f>
        <v>12436</v>
      </c>
      <c r="Q100"/>
    </row>
    <row r="101" spans="2:18" ht="12.75" hidden="1" customHeight="1">
      <c r="B101" s="401"/>
      <c r="C101" s="100" t="s">
        <v>101</v>
      </c>
      <c r="D101" s="101">
        <v>56</v>
      </c>
      <c r="E101" s="102">
        <v>67</v>
      </c>
      <c r="F101" s="101">
        <v>85</v>
      </c>
      <c r="G101" s="102">
        <v>94</v>
      </c>
      <c r="H101" s="102">
        <v>46</v>
      </c>
      <c r="I101" s="102">
        <v>83</v>
      </c>
      <c r="J101" s="102">
        <v>36</v>
      </c>
      <c r="K101" s="102">
        <v>38</v>
      </c>
      <c r="L101" s="104">
        <v>25</v>
      </c>
      <c r="M101" s="102">
        <v>47</v>
      </c>
      <c r="N101" s="102">
        <v>33</v>
      </c>
      <c r="O101" s="102">
        <v>25</v>
      </c>
      <c r="P101" s="103">
        <f t="shared" ref="P101:P110" si="24">SUM(D101:O101)</f>
        <v>635</v>
      </c>
      <c r="Q101"/>
    </row>
    <row r="102" spans="2:18" ht="12.75" hidden="1" customHeight="1">
      <c r="B102" s="401"/>
      <c r="C102" s="100" t="s">
        <v>102</v>
      </c>
      <c r="D102" s="101">
        <v>6996</v>
      </c>
      <c r="E102" s="101">
        <v>7932</v>
      </c>
      <c r="F102" s="101">
        <v>8753</v>
      </c>
      <c r="G102" s="101">
        <v>7658</v>
      </c>
      <c r="H102" s="101">
        <v>8472</v>
      </c>
      <c r="I102" s="101">
        <v>12364</v>
      </c>
      <c r="J102" s="101">
        <v>6244</v>
      </c>
      <c r="K102" s="101">
        <v>6756</v>
      </c>
      <c r="L102" s="101">
        <v>5135</v>
      </c>
      <c r="M102" s="101">
        <v>7943</v>
      </c>
      <c r="N102" s="101">
        <v>7752</v>
      </c>
      <c r="O102" s="101">
        <v>7799</v>
      </c>
      <c r="P102" s="46">
        <f t="shared" si="24"/>
        <v>93804</v>
      </c>
      <c r="Q102"/>
    </row>
    <row r="103" spans="2:18" ht="12.75" hidden="1" customHeight="1">
      <c r="B103" s="401"/>
      <c r="C103" s="100" t="s">
        <v>103</v>
      </c>
      <c r="D103" s="101">
        <v>493</v>
      </c>
      <c r="E103" s="101">
        <v>1311</v>
      </c>
      <c r="F103" s="101">
        <v>1250</v>
      </c>
      <c r="G103" s="101">
        <v>755</v>
      </c>
      <c r="H103" s="101">
        <v>765</v>
      </c>
      <c r="I103" s="101">
        <v>761</v>
      </c>
      <c r="J103" s="101">
        <v>945</v>
      </c>
      <c r="K103" s="101">
        <v>667</v>
      </c>
      <c r="L103" s="101">
        <v>384</v>
      </c>
      <c r="M103" s="101">
        <v>725</v>
      </c>
      <c r="N103" s="101">
        <v>1425</v>
      </c>
      <c r="O103" s="101">
        <v>1667</v>
      </c>
      <c r="P103" s="42">
        <f t="shared" si="24"/>
        <v>11148</v>
      </c>
      <c r="Q103"/>
    </row>
    <row r="104" spans="2:18" ht="12.75" hidden="1" customHeight="1">
      <c r="B104" s="401"/>
      <c r="C104" s="43" t="s">
        <v>104</v>
      </c>
      <c r="D104" s="44">
        <v>174</v>
      </c>
      <c r="E104" s="45">
        <v>191</v>
      </c>
      <c r="F104" s="44">
        <v>284</v>
      </c>
      <c r="G104" s="45">
        <v>124</v>
      </c>
      <c r="H104" s="45">
        <v>115</v>
      </c>
      <c r="I104" s="45">
        <v>96</v>
      </c>
      <c r="J104" s="45">
        <v>45</v>
      </c>
      <c r="K104" s="45">
        <v>35</v>
      </c>
      <c r="L104" s="47">
        <v>172</v>
      </c>
      <c r="M104" s="45">
        <v>648</v>
      </c>
      <c r="N104" s="45">
        <v>463</v>
      </c>
      <c r="O104" s="45">
        <v>94</v>
      </c>
      <c r="P104" s="103">
        <f t="shared" si="24"/>
        <v>2441</v>
      </c>
      <c r="Q104"/>
    </row>
    <row r="105" spans="2:18" ht="12.75" hidden="1" customHeight="1">
      <c r="B105" s="401"/>
      <c r="C105" s="98" t="s">
        <v>105</v>
      </c>
      <c r="D105" s="99">
        <v>6207</v>
      </c>
      <c r="E105" s="99">
        <v>5916</v>
      </c>
      <c r="F105" s="99">
        <v>7053</v>
      </c>
      <c r="G105" s="99">
        <v>8057</v>
      </c>
      <c r="H105" s="99">
        <v>8547</v>
      </c>
      <c r="I105" s="99">
        <v>8768</v>
      </c>
      <c r="J105" s="99">
        <v>6858</v>
      </c>
      <c r="K105" s="99">
        <v>5923</v>
      </c>
      <c r="L105" s="99">
        <v>6106</v>
      </c>
      <c r="M105" s="99">
        <v>5604</v>
      </c>
      <c r="N105" s="99">
        <v>5907</v>
      </c>
      <c r="O105" s="99">
        <v>7257</v>
      </c>
      <c r="P105" s="103">
        <f t="shared" si="24"/>
        <v>82203</v>
      </c>
      <c r="Q105"/>
    </row>
    <row r="106" spans="2:18" ht="12.75" hidden="1" customHeight="1">
      <c r="B106" s="401"/>
      <c r="C106" s="98" t="s">
        <v>106</v>
      </c>
      <c r="D106" s="99">
        <v>122</v>
      </c>
      <c r="E106" s="99">
        <v>107</v>
      </c>
      <c r="F106" s="99">
        <v>299</v>
      </c>
      <c r="G106" s="99">
        <v>150</v>
      </c>
      <c r="H106" s="99">
        <v>101</v>
      </c>
      <c r="I106" s="99">
        <v>112</v>
      </c>
      <c r="J106" s="99">
        <v>83</v>
      </c>
      <c r="K106" s="99">
        <v>68</v>
      </c>
      <c r="L106" s="99">
        <v>84</v>
      </c>
      <c r="M106" s="99">
        <v>68</v>
      </c>
      <c r="N106" s="99">
        <v>33</v>
      </c>
      <c r="O106" s="99">
        <v>64</v>
      </c>
      <c r="P106" s="103">
        <f t="shared" si="24"/>
        <v>1291</v>
      </c>
      <c r="Q106"/>
    </row>
    <row r="107" spans="2:18" ht="12.75" hidden="1" customHeight="1">
      <c r="B107" s="401"/>
      <c r="C107" s="96" t="s">
        <v>107</v>
      </c>
      <c r="D107" s="97">
        <v>5041</v>
      </c>
      <c r="E107" s="97">
        <v>3876</v>
      </c>
      <c r="F107" s="97">
        <v>4550</v>
      </c>
      <c r="G107" s="97">
        <v>5165</v>
      </c>
      <c r="H107" s="97">
        <v>5144</v>
      </c>
      <c r="I107" s="97">
        <v>6412</v>
      </c>
      <c r="J107" s="97">
        <v>3450</v>
      </c>
      <c r="K107" s="97">
        <v>3069</v>
      </c>
      <c r="L107" s="97">
        <v>3268</v>
      </c>
      <c r="M107" s="97">
        <v>3527</v>
      </c>
      <c r="N107" s="97">
        <v>7984</v>
      </c>
      <c r="O107" s="97">
        <v>17247</v>
      </c>
      <c r="P107" s="103">
        <f t="shared" si="24"/>
        <v>68733</v>
      </c>
      <c r="Q107"/>
    </row>
    <row r="108" spans="2:18" ht="12.75" hidden="1" customHeight="1">
      <c r="B108" s="401"/>
      <c r="C108" s="205" t="s">
        <v>108</v>
      </c>
      <c r="D108" s="206">
        <v>266</v>
      </c>
      <c r="E108" s="207">
        <v>151</v>
      </c>
      <c r="F108" s="207">
        <v>168</v>
      </c>
      <c r="G108" s="207">
        <v>176</v>
      </c>
      <c r="H108" s="207">
        <v>176</v>
      </c>
      <c r="I108" s="207">
        <v>158</v>
      </c>
      <c r="J108" s="207">
        <v>80</v>
      </c>
      <c r="K108" s="207">
        <v>91</v>
      </c>
      <c r="L108" s="207">
        <v>98</v>
      </c>
      <c r="M108" s="206">
        <v>240</v>
      </c>
      <c r="N108" s="206">
        <v>134</v>
      </c>
      <c r="O108" s="206">
        <v>508</v>
      </c>
      <c r="P108" s="103">
        <f t="shared" si="24"/>
        <v>2246</v>
      </c>
      <c r="Q108"/>
    </row>
    <row r="109" spans="2:18" ht="12.75" hidden="1" customHeight="1">
      <c r="B109" s="401"/>
      <c r="C109" s="48" t="s">
        <v>109</v>
      </c>
      <c r="D109" s="49">
        <v>8</v>
      </c>
      <c r="E109" s="47">
        <v>4</v>
      </c>
      <c r="F109" s="49">
        <v>20</v>
      </c>
      <c r="G109" s="47">
        <v>15</v>
      </c>
      <c r="H109" s="47">
        <v>14</v>
      </c>
      <c r="I109" s="47">
        <v>4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103">
        <f t="shared" si="24"/>
        <v>65</v>
      </c>
      <c r="Q109"/>
    </row>
    <row r="110" spans="2:18" ht="12.75" hidden="1" customHeight="1">
      <c r="B110" s="401"/>
      <c r="C110" s="48" t="s">
        <v>110</v>
      </c>
      <c r="D110" s="49">
        <v>34</v>
      </c>
      <c r="E110" s="47">
        <v>8</v>
      </c>
      <c r="F110" s="49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103">
        <f t="shared" si="24"/>
        <v>42</v>
      </c>
      <c r="Q110"/>
      <c r="R110" t="s">
        <v>71</v>
      </c>
    </row>
    <row r="111" spans="2:18" ht="12.75" hidden="1" customHeight="1" thickBot="1">
      <c r="B111" s="402"/>
      <c r="C111" s="57" t="s">
        <v>98</v>
      </c>
      <c r="D111" s="58">
        <f>SUM(D100:D110)</f>
        <v>20413</v>
      </c>
      <c r="E111" s="58">
        <f t="shared" ref="E111:P111" si="25">SUM(E100:E110)</f>
        <v>20610</v>
      </c>
      <c r="F111" s="58">
        <f t="shared" si="25"/>
        <v>24197</v>
      </c>
      <c r="G111" s="58">
        <f t="shared" si="25"/>
        <v>23545</v>
      </c>
      <c r="H111" s="58">
        <f t="shared" si="25"/>
        <v>24672</v>
      </c>
      <c r="I111" s="58">
        <f t="shared" si="25"/>
        <v>30334</v>
      </c>
      <c r="J111" s="58">
        <v>18568</v>
      </c>
      <c r="K111" s="58">
        <v>17507</v>
      </c>
      <c r="L111" s="58">
        <v>15959</v>
      </c>
      <c r="M111" s="58">
        <v>19626</v>
      </c>
      <c r="N111" s="58">
        <v>24415</v>
      </c>
      <c r="O111" s="58">
        <v>35198</v>
      </c>
      <c r="P111" s="59">
        <f t="shared" si="25"/>
        <v>275044</v>
      </c>
      <c r="Q111"/>
    </row>
    <row r="112" spans="2:18" ht="12.75" hidden="1" customHeight="1">
      <c r="B112" s="403" t="s">
        <v>111</v>
      </c>
      <c r="C112" s="39" t="s">
        <v>112</v>
      </c>
      <c r="D112" s="40">
        <v>4479</v>
      </c>
      <c r="E112" s="41">
        <v>3813</v>
      </c>
      <c r="F112" s="41">
        <v>5202</v>
      </c>
      <c r="G112" s="41">
        <v>5744</v>
      </c>
      <c r="H112" s="41">
        <v>5954</v>
      </c>
      <c r="I112" s="41">
        <v>6549</v>
      </c>
      <c r="J112" s="41">
        <v>3443</v>
      </c>
      <c r="K112" s="41">
        <v>3963</v>
      </c>
      <c r="L112" s="41">
        <v>3720</v>
      </c>
      <c r="M112" s="41">
        <v>4127</v>
      </c>
      <c r="N112" s="41">
        <v>4238</v>
      </c>
      <c r="O112" s="41">
        <v>5524</v>
      </c>
      <c r="P112" s="56">
        <f t="shared" ref="P112:P124" si="26">SUM(D112:O112)</f>
        <v>56756</v>
      </c>
      <c r="Q112"/>
    </row>
    <row r="113" spans="2:17" ht="12.75" hidden="1" customHeight="1">
      <c r="B113" s="403"/>
      <c r="C113" s="43" t="s">
        <v>113</v>
      </c>
      <c r="D113" s="44">
        <v>5074</v>
      </c>
      <c r="E113" s="45">
        <v>5985</v>
      </c>
      <c r="F113" s="45">
        <v>7245</v>
      </c>
      <c r="G113" s="45">
        <v>6518</v>
      </c>
      <c r="H113" s="45">
        <v>7387</v>
      </c>
      <c r="I113" s="45">
        <v>8969</v>
      </c>
      <c r="J113" s="45">
        <v>4670</v>
      </c>
      <c r="K113" s="45">
        <v>5609</v>
      </c>
      <c r="L113" s="45">
        <v>7451</v>
      </c>
      <c r="M113" s="45">
        <v>4027</v>
      </c>
      <c r="N113" s="45">
        <v>5464</v>
      </c>
      <c r="O113" s="45">
        <v>8518</v>
      </c>
      <c r="P113" s="103">
        <f t="shared" si="26"/>
        <v>76917</v>
      </c>
      <c r="Q113"/>
    </row>
    <row r="114" spans="2:17" ht="12.75" hidden="1" customHeight="1">
      <c r="B114" s="403"/>
      <c r="C114" s="43" t="s">
        <v>114</v>
      </c>
      <c r="D114" s="44">
        <v>965</v>
      </c>
      <c r="E114" s="45">
        <v>751</v>
      </c>
      <c r="F114" s="45">
        <v>1126</v>
      </c>
      <c r="G114" s="45">
        <v>1000</v>
      </c>
      <c r="H114" s="45">
        <v>908</v>
      </c>
      <c r="I114" s="45">
        <v>1169</v>
      </c>
      <c r="J114" s="45">
        <v>505</v>
      </c>
      <c r="K114" s="45">
        <v>524</v>
      </c>
      <c r="L114" s="45">
        <v>558</v>
      </c>
      <c r="M114" s="45">
        <v>563</v>
      </c>
      <c r="N114" s="45">
        <v>500</v>
      </c>
      <c r="O114" s="45">
        <v>1017</v>
      </c>
      <c r="P114" s="46">
        <f t="shared" si="26"/>
        <v>9586</v>
      </c>
      <c r="Q114"/>
    </row>
    <row r="115" spans="2:17" ht="12.75" hidden="1" customHeight="1" thickBot="1">
      <c r="B115" s="404"/>
      <c r="C115" s="50" t="s">
        <v>98</v>
      </c>
      <c r="D115" s="51">
        <f t="shared" ref="D115:I115" si="27">SUM(D112:D114)</f>
        <v>10518</v>
      </c>
      <c r="E115" s="51">
        <f t="shared" si="27"/>
        <v>10549</v>
      </c>
      <c r="F115" s="51">
        <f t="shared" si="27"/>
        <v>13573</v>
      </c>
      <c r="G115" s="51">
        <f t="shared" si="27"/>
        <v>13262</v>
      </c>
      <c r="H115" s="51">
        <f t="shared" si="27"/>
        <v>14249</v>
      </c>
      <c r="I115" s="51">
        <f t="shared" si="27"/>
        <v>16687</v>
      </c>
      <c r="J115" s="51">
        <v>8618</v>
      </c>
      <c r="K115" s="51">
        <v>10096</v>
      </c>
      <c r="L115" s="51">
        <v>11729</v>
      </c>
      <c r="M115" s="51">
        <v>8717</v>
      </c>
      <c r="N115" s="51">
        <v>10202</v>
      </c>
      <c r="O115" s="51">
        <v>15059</v>
      </c>
      <c r="P115" s="52">
        <f t="shared" si="26"/>
        <v>143259</v>
      </c>
      <c r="Q115"/>
    </row>
    <row r="116" spans="2:17" ht="12.75" hidden="1" customHeight="1">
      <c r="B116" s="405" t="s">
        <v>115</v>
      </c>
      <c r="C116" s="53" t="s">
        <v>19</v>
      </c>
      <c r="D116" s="54">
        <v>3840</v>
      </c>
      <c r="E116" s="55">
        <v>3152</v>
      </c>
      <c r="F116" s="55">
        <v>4370</v>
      </c>
      <c r="G116" s="55">
        <v>4160</v>
      </c>
      <c r="H116" s="55">
        <v>3717</v>
      </c>
      <c r="I116" s="55">
        <v>4383</v>
      </c>
      <c r="J116" s="55">
        <v>3929</v>
      </c>
      <c r="K116" s="55">
        <v>3884</v>
      </c>
      <c r="L116" s="55">
        <v>2623</v>
      </c>
      <c r="M116" s="55">
        <v>3447</v>
      </c>
      <c r="N116" s="55">
        <v>4289</v>
      </c>
      <c r="O116" s="55">
        <v>3984</v>
      </c>
      <c r="P116" s="56">
        <f t="shared" si="26"/>
        <v>45778</v>
      </c>
      <c r="Q116"/>
    </row>
    <row r="117" spans="2:17" ht="12.75" hidden="1" customHeight="1">
      <c r="B117" s="406"/>
      <c r="C117" s="39" t="s">
        <v>20</v>
      </c>
      <c r="D117" s="40">
        <v>8632</v>
      </c>
      <c r="E117" s="41">
        <v>7098</v>
      </c>
      <c r="F117" s="41">
        <v>10214</v>
      </c>
      <c r="G117" s="41">
        <v>9155</v>
      </c>
      <c r="H117" s="41">
        <v>9597</v>
      </c>
      <c r="I117" s="41">
        <v>9993</v>
      </c>
      <c r="J117" s="41">
        <v>8276</v>
      </c>
      <c r="K117" s="41">
        <v>4037</v>
      </c>
      <c r="L117" s="41">
        <v>4434</v>
      </c>
      <c r="M117" s="41">
        <v>6679</v>
      </c>
      <c r="N117" s="41">
        <v>8862</v>
      </c>
      <c r="O117" s="41">
        <v>9973</v>
      </c>
      <c r="P117" s="42">
        <f t="shared" si="26"/>
        <v>96950</v>
      </c>
      <c r="Q117"/>
    </row>
    <row r="118" spans="2:17" ht="12.75" hidden="1" customHeight="1" thickBot="1">
      <c r="B118" s="402"/>
      <c r="C118" s="57" t="s">
        <v>98</v>
      </c>
      <c r="D118" s="58">
        <f t="shared" ref="D118:I118" si="28">SUM(D116:D117)</f>
        <v>12472</v>
      </c>
      <c r="E118" s="58">
        <f t="shared" si="28"/>
        <v>10250</v>
      </c>
      <c r="F118" s="58">
        <f t="shared" si="28"/>
        <v>14584</v>
      </c>
      <c r="G118" s="58">
        <f t="shared" si="28"/>
        <v>13315</v>
      </c>
      <c r="H118" s="58">
        <f t="shared" si="28"/>
        <v>13314</v>
      </c>
      <c r="I118" s="58">
        <f t="shared" si="28"/>
        <v>14376</v>
      </c>
      <c r="J118" s="58">
        <v>12205</v>
      </c>
      <c r="K118" s="58">
        <v>7921</v>
      </c>
      <c r="L118" s="58">
        <v>7057</v>
      </c>
      <c r="M118" s="58">
        <v>10126</v>
      </c>
      <c r="N118" s="58">
        <v>13151</v>
      </c>
      <c r="O118" s="58">
        <v>13957</v>
      </c>
      <c r="P118" s="59">
        <f t="shared" si="26"/>
        <v>142728</v>
      </c>
      <c r="Q118"/>
    </row>
    <row r="119" spans="2:17" ht="12.75" hidden="1" customHeight="1">
      <c r="B119" s="405" t="s">
        <v>116</v>
      </c>
      <c r="C119" s="53" t="s">
        <v>117</v>
      </c>
      <c r="D119" s="54">
        <v>616</v>
      </c>
      <c r="E119" s="55">
        <v>733</v>
      </c>
      <c r="F119" s="55">
        <v>819</v>
      </c>
      <c r="G119" s="55">
        <v>721</v>
      </c>
      <c r="H119" s="55">
        <v>693</v>
      </c>
      <c r="I119" s="55">
        <v>701</v>
      </c>
      <c r="J119" s="55">
        <v>618</v>
      </c>
      <c r="K119" s="55">
        <v>406</v>
      </c>
      <c r="L119" s="55">
        <v>427</v>
      </c>
      <c r="M119" s="55">
        <v>554</v>
      </c>
      <c r="N119" s="55">
        <v>557</v>
      </c>
      <c r="O119" s="55">
        <v>715</v>
      </c>
      <c r="P119" s="56">
        <f t="shared" si="26"/>
        <v>7560</v>
      </c>
      <c r="Q119"/>
    </row>
    <row r="120" spans="2:17" ht="12.75" hidden="1" customHeight="1">
      <c r="B120" s="406"/>
      <c r="C120" s="39" t="s">
        <v>118</v>
      </c>
      <c r="D120" s="40">
        <v>1394</v>
      </c>
      <c r="E120" s="41">
        <v>1523</v>
      </c>
      <c r="F120" s="41">
        <v>2134</v>
      </c>
      <c r="G120" s="41">
        <v>2213</v>
      </c>
      <c r="H120" s="41">
        <v>2110</v>
      </c>
      <c r="I120" s="41">
        <v>2136</v>
      </c>
      <c r="J120" s="41">
        <v>2079</v>
      </c>
      <c r="K120" s="41">
        <v>1680</v>
      </c>
      <c r="L120" s="41">
        <v>1900</v>
      </c>
      <c r="M120" s="41">
        <v>2322</v>
      </c>
      <c r="N120" s="41">
        <v>2345</v>
      </c>
      <c r="O120" s="41">
        <v>1937</v>
      </c>
      <c r="P120" s="42">
        <f t="shared" si="26"/>
        <v>23773</v>
      </c>
      <c r="Q120"/>
    </row>
    <row r="121" spans="2:17" ht="12.75" hidden="1" customHeight="1" thickBot="1">
      <c r="B121" s="402"/>
      <c r="C121" s="57" t="s">
        <v>98</v>
      </c>
      <c r="D121" s="58">
        <f t="shared" ref="D121:I121" si="29">SUM(D119:D120)</f>
        <v>2010</v>
      </c>
      <c r="E121" s="58">
        <f t="shared" si="29"/>
        <v>2256</v>
      </c>
      <c r="F121" s="58">
        <f t="shared" si="29"/>
        <v>2953</v>
      </c>
      <c r="G121" s="58">
        <f t="shared" si="29"/>
        <v>2934</v>
      </c>
      <c r="H121" s="58">
        <f t="shared" si="29"/>
        <v>2803</v>
      </c>
      <c r="I121" s="58">
        <f t="shared" si="29"/>
        <v>2837</v>
      </c>
      <c r="J121" s="58">
        <v>2697</v>
      </c>
      <c r="K121" s="58">
        <v>2086</v>
      </c>
      <c r="L121" s="58">
        <v>2327</v>
      </c>
      <c r="M121" s="58">
        <v>2876</v>
      </c>
      <c r="N121" s="58">
        <v>2902</v>
      </c>
      <c r="O121" s="58">
        <v>2652</v>
      </c>
      <c r="P121" s="59">
        <f t="shared" si="26"/>
        <v>31333</v>
      </c>
      <c r="Q121"/>
    </row>
    <row r="122" spans="2:17" ht="12.75" hidden="1" customHeight="1">
      <c r="B122" s="407" t="s">
        <v>119</v>
      </c>
      <c r="C122" s="234" t="s">
        <v>120</v>
      </c>
      <c r="D122" s="232">
        <v>2275</v>
      </c>
      <c r="E122" s="232">
        <v>2703</v>
      </c>
      <c r="F122" s="232">
        <v>3289</v>
      </c>
      <c r="G122" s="232">
        <v>3423</v>
      </c>
      <c r="H122" s="232">
        <v>2896</v>
      </c>
      <c r="I122" s="232">
        <v>2711</v>
      </c>
      <c r="J122" s="232">
        <v>4574</v>
      </c>
      <c r="K122" s="232">
        <v>3409</v>
      </c>
      <c r="L122" s="232">
        <v>3500</v>
      </c>
      <c r="M122" s="232">
        <v>4876</v>
      </c>
      <c r="N122" s="232">
        <v>5051</v>
      </c>
      <c r="O122" s="232">
        <v>4243</v>
      </c>
      <c r="P122" s="233">
        <f t="shared" si="26"/>
        <v>42950</v>
      </c>
      <c r="Q122"/>
    </row>
    <row r="123" spans="2:17" ht="12.75" hidden="1" customHeight="1">
      <c r="B123" s="408"/>
      <c r="C123" s="43" t="s">
        <v>121</v>
      </c>
      <c r="D123" s="44">
        <v>2164</v>
      </c>
      <c r="E123" s="45">
        <v>2476</v>
      </c>
      <c r="F123" s="45">
        <v>3570</v>
      </c>
      <c r="G123" s="45">
        <v>2986</v>
      </c>
      <c r="H123" s="45">
        <v>2893</v>
      </c>
      <c r="I123" s="45">
        <v>3025</v>
      </c>
      <c r="J123" s="45">
        <v>1217</v>
      </c>
      <c r="K123" s="45">
        <v>1093</v>
      </c>
      <c r="L123" s="45">
        <v>976</v>
      </c>
      <c r="M123" s="45">
        <v>965</v>
      </c>
      <c r="N123" s="45">
        <v>911</v>
      </c>
      <c r="O123" s="45">
        <v>1052</v>
      </c>
      <c r="P123" s="46">
        <f t="shared" si="26"/>
        <v>23328</v>
      </c>
      <c r="Q123"/>
    </row>
    <row r="124" spans="2:17" ht="12.75" hidden="1" customHeight="1" thickBot="1">
      <c r="B124" s="409"/>
      <c r="C124" s="57" t="s">
        <v>98</v>
      </c>
      <c r="D124" s="58">
        <f t="shared" ref="D124:I124" si="30">SUM(D122:D123)</f>
        <v>4439</v>
      </c>
      <c r="E124" s="58">
        <f t="shared" si="30"/>
        <v>5179</v>
      </c>
      <c r="F124" s="58">
        <f t="shared" si="30"/>
        <v>6859</v>
      </c>
      <c r="G124" s="58">
        <f t="shared" si="30"/>
        <v>6409</v>
      </c>
      <c r="H124" s="58">
        <f t="shared" si="30"/>
        <v>5789</v>
      </c>
      <c r="I124" s="58">
        <f t="shared" si="30"/>
        <v>5736</v>
      </c>
      <c r="J124" s="58">
        <v>5791</v>
      </c>
      <c r="K124" s="58">
        <v>4502</v>
      </c>
      <c r="L124" s="58">
        <v>4476</v>
      </c>
      <c r="M124" s="58">
        <v>5841</v>
      </c>
      <c r="N124" s="58">
        <v>5962</v>
      </c>
      <c r="O124" s="58">
        <v>5295</v>
      </c>
      <c r="P124" s="58">
        <f t="shared" si="26"/>
        <v>66278</v>
      </c>
      <c r="Q124"/>
    </row>
    <row r="125" spans="2:17" ht="12.75" hidden="1" customHeight="1" thickBot="1">
      <c r="B125" s="410" t="s">
        <v>122</v>
      </c>
      <c r="C125" s="411"/>
      <c r="D125" s="60">
        <f>D111+D115+D118+D121+D124</f>
        <v>49852</v>
      </c>
      <c r="E125" s="60">
        <f t="shared" ref="E125:P125" si="31">E111+E115+E118+E121+E124</f>
        <v>48844</v>
      </c>
      <c r="F125" s="60">
        <f t="shared" si="31"/>
        <v>62166</v>
      </c>
      <c r="G125" s="60">
        <f t="shared" si="31"/>
        <v>59465</v>
      </c>
      <c r="H125" s="60">
        <f t="shared" si="31"/>
        <v>60827</v>
      </c>
      <c r="I125" s="60">
        <f t="shared" si="31"/>
        <v>69970</v>
      </c>
      <c r="J125" s="60">
        <f t="shared" ref="J125:O125" si="32">J111+J115+J118+J121+J124</f>
        <v>47879</v>
      </c>
      <c r="K125" s="60">
        <f t="shared" si="32"/>
        <v>42112</v>
      </c>
      <c r="L125" s="60">
        <f t="shared" si="32"/>
        <v>41548</v>
      </c>
      <c r="M125" s="60">
        <f t="shared" si="32"/>
        <v>47186</v>
      </c>
      <c r="N125" s="60">
        <f t="shared" si="32"/>
        <v>56632</v>
      </c>
      <c r="O125" s="60">
        <f t="shared" si="32"/>
        <v>72161</v>
      </c>
      <c r="P125" s="60">
        <f t="shared" si="31"/>
        <v>658642</v>
      </c>
      <c r="Q125"/>
    </row>
    <row r="126" spans="2:17" ht="4.5" hidden="1" customHeight="1">
      <c r="D126"/>
      <c r="E126"/>
      <c r="F126"/>
      <c r="G126"/>
      <c r="H126"/>
      <c r="I126"/>
      <c r="J126" s="175"/>
      <c r="K126"/>
      <c r="L126"/>
      <c r="M126"/>
      <c r="N126"/>
      <c r="O126"/>
      <c r="P126"/>
      <c r="Q126"/>
    </row>
    <row r="127" spans="2:17" ht="13.5" hidden="1" customHeight="1">
      <c r="B127" s="107" t="s">
        <v>27</v>
      </c>
      <c r="C127" s="108"/>
      <c r="D127" s="109">
        <f t="shared" ref="D127:I127" si="33">SUM(D128:D130)</f>
        <v>5041</v>
      </c>
      <c r="E127" s="109">
        <f t="shared" si="33"/>
        <v>3876</v>
      </c>
      <c r="F127" s="109">
        <f t="shared" si="33"/>
        <v>4550</v>
      </c>
      <c r="G127" s="109">
        <f t="shared" si="33"/>
        <v>5165</v>
      </c>
      <c r="H127" s="109">
        <f t="shared" si="33"/>
        <v>5144</v>
      </c>
      <c r="I127" s="109">
        <f t="shared" si="33"/>
        <v>6412</v>
      </c>
      <c r="J127" s="109">
        <f t="shared" ref="J127:P127" si="34">SUM(J128:J130)</f>
        <v>3450</v>
      </c>
      <c r="K127" s="109">
        <f t="shared" si="34"/>
        <v>3069</v>
      </c>
      <c r="L127" s="109">
        <f t="shared" si="34"/>
        <v>3268</v>
      </c>
      <c r="M127" s="109">
        <f t="shared" si="34"/>
        <v>3527</v>
      </c>
      <c r="N127" s="109">
        <f t="shared" si="34"/>
        <v>7984</v>
      </c>
      <c r="O127" s="109">
        <f t="shared" si="34"/>
        <v>17247</v>
      </c>
      <c r="P127" s="109">
        <f t="shared" si="34"/>
        <v>68733</v>
      </c>
    </row>
    <row r="128" spans="2:17" ht="9.75" hidden="1" customHeight="1">
      <c r="B128" s="111"/>
      <c r="C128" s="251" t="s">
        <v>90</v>
      </c>
      <c r="D128" s="252">
        <v>0</v>
      </c>
      <c r="E128" s="252">
        <v>0</v>
      </c>
      <c r="F128" s="253">
        <v>0</v>
      </c>
      <c r="G128" s="254">
        <v>0</v>
      </c>
      <c r="H128" s="253">
        <v>0</v>
      </c>
      <c r="I128" s="255">
        <v>0</v>
      </c>
      <c r="J128" s="269">
        <v>0</v>
      </c>
      <c r="K128" s="268">
        <v>0</v>
      </c>
      <c r="L128" s="268">
        <v>0</v>
      </c>
      <c r="M128" s="268">
        <v>0</v>
      </c>
      <c r="N128" s="268">
        <v>4606</v>
      </c>
      <c r="O128" s="268">
        <v>13833</v>
      </c>
      <c r="P128" s="256">
        <f>SUM(D128:O128)</f>
        <v>18439</v>
      </c>
    </row>
    <row r="129" spans="2:17" ht="9.9499999999999993" hidden="1" customHeight="1">
      <c r="B129" s="111"/>
      <c r="C129" s="112" t="s">
        <v>58</v>
      </c>
      <c r="D129" s="125">
        <v>4419</v>
      </c>
      <c r="E129" s="125">
        <v>3331</v>
      </c>
      <c r="F129" s="113">
        <v>4006</v>
      </c>
      <c r="G129" s="126">
        <v>3932</v>
      </c>
      <c r="H129" s="113">
        <v>4518</v>
      </c>
      <c r="I129" s="123">
        <v>5357</v>
      </c>
      <c r="J129" s="123">
        <v>2993</v>
      </c>
      <c r="K129" s="113">
        <v>2772</v>
      </c>
      <c r="L129" s="113">
        <v>3050</v>
      </c>
      <c r="M129" s="113">
        <v>3160</v>
      </c>
      <c r="N129" s="113">
        <v>3145</v>
      </c>
      <c r="O129" s="113">
        <v>2697</v>
      </c>
      <c r="P129" s="114">
        <f>SUM(D129:O129)</f>
        <v>43380</v>
      </c>
    </row>
    <row r="130" spans="2:17" ht="9.9499999999999993" hidden="1" customHeight="1">
      <c r="B130" s="115"/>
      <c r="C130" s="112" t="s">
        <v>23</v>
      </c>
      <c r="D130" s="125">
        <v>622</v>
      </c>
      <c r="E130" s="125">
        <v>545</v>
      </c>
      <c r="F130" s="113">
        <v>544</v>
      </c>
      <c r="G130" s="126">
        <v>1233</v>
      </c>
      <c r="H130" s="113">
        <v>626</v>
      </c>
      <c r="I130" s="123">
        <v>1055</v>
      </c>
      <c r="J130" s="124">
        <v>457</v>
      </c>
      <c r="K130" s="116">
        <v>297</v>
      </c>
      <c r="L130" s="116">
        <v>218</v>
      </c>
      <c r="M130" s="116">
        <v>367</v>
      </c>
      <c r="N130" s="116">
        <v>233</v>
      </c>
      <c r="O130" s="116">
        <v>717</v>
      </c>
      <c r="P130" s="114">
        <f>SUM(D130:O130)</f>
        <v>6914</v>
      </c>
    </row>
    <row r="131" spans="2:17" ht="4.5" hidden="1" customHeight="1">
      <c r="D131"/>
      <c r="E131"/>
      <c r="F131"/>
      <c r="G131"/>
      <c r="H131"/>
      <c r="I131"/>
      <c r="J131" s="175"/>
      <c r="K131"/>
      <c r="L131"/>
      <c r="M131"/>
      <c r="N131"/>
      <c r="O131"/>
      <c r="P131"/>
      <c r="Q131"/>
    </row>
    <row r="132" spans="2:17" ht="13.5" hidden="1" customHeight="1">
      <c r="B132" s="118" t="s">
        <v>25</v>
      </c>
      <c r="C132" s="119"/>
      <c r="D132" s="109">
        <f>SUM(D133:D135)</f>
        <v>6207</v>
      </c>
      <c r="E132" s="109">
        <f t="shared" ref="E132:P132" si="35">SUM(E133:E135)</f>
        <v>5916</v>
      </c>
      <c r="F132" s="109">
        <f t="shared" si="35"/>
        <v>7053</v>
      </c>
      <c r="G132" s="109">
        <f t="shared" si="35"/>
        <v>8057</v>
      </c>
      <c r="H132" s="109">
        <f t="shared" si="35"/>
        <v>8547</v>
      </c>
      <c r="I132" s="109">
        <f t="shared" si="35"/>
        <v>8768</v>
      </c>
      <c r="J132" s="109">
        <f t="shared" si="35"/>
        <v>6858</v>
      </c>
      <c r="K132" s="109">
        <f t="shared" si="35"/>
        <v>5923</v>
      </c>
      <c r="L132" s="109">
        <f t="shared" si="35"/>
        <v>6106</v>
      </c>
      <c r="M132" s="109">
        <f t="shared" si="35"/>
        <v>5604</v>
      </c>
      <c r="N132" s="109">
        <f t="shared" si="35"/>
        <v>5907</v>
      </c>
      <c r="O132" s="109">
        <f t="shared" si="35"/>
        <v>7257</v>
      </c>
      <c r="P132" s="109">
        <f t="shared" si="35"/>
        <v>82203</v>
      </c>
    </row>
    <row r="133" spans="2:17" ht="9.9499999999999993" hidden="1" customHeight="1">
      <c r="B133" s="111"/>
      <c r="C133" s="112" t="s">
        <v>26</v>
      </c>
      <c r="D133" s="113">
        <v>636</v>
      </c>
      <c r="E133" s="113">
        <v>486</v>
      </c>
      <c r="F133" s="113">
        <v>611</v>
      </c>
      <c r="G133" s="113">
        <v>960</v>
      </c>
      <c r="H133" s="113">
        <v>0</v>
      </c>
      <c r="I133" s="113">
        <v>0</v>
      </c>
      <c r="J133" s="113">
        <v>0</v>
      </c>
      <c r="K133" s="113">
        <v>0</v>
      </c>
      <c r="L133" s="113">
        <v>0</v>
      </c>
      <c r="M133" s="113">
        <v>0</v>
      </c>
      <c r="N133" s="113">
        <v>0</v>
      </c>
      <c r="O133" s="113">
        <v>0</v>
      </c>
      <c r="P133" s="114">
        <f>SUM(D133:O133)</f>
        <v>2693</v>
      </c>
    </row>
    <row r="134" spans="2:17" ht="9.9499999999999993" hidden="1" customHeight="1">
      <c r="B134" s="111"/>
      <c r="C134" s="112" t="s">
        <v>60</v>
      </c>
      <c r="D134" s="202">
        <v>5035</v>
      </c>
      <c r="E134" s="202">
        <v>4839</v>
      </c>
      <c r="F134" s="202">
        <v>5906</v>
      </c>
      <c r="G134" s="113">
        <v>5788</v>
      </c>
      <c r="H134" s="113">
        <v>7972</v>
      </c>
      <c r="I134" s="113">
        <v>8002</v>
      </c>
      <c r="J134" s="113">
        <v>6341</v>
      </c>
      <c r="K134" s="113">
        <v>5528</v>
      </c>
      <c r="L134" s="113">
        <v>5717</v>
      </c>
      <c r="M134" s="113">
        <v>5179</v>
      </c>
      <c r="N134" s="113">
        <v>5581</v>
      </c>
      <c r="O134" s="113">
        <v>6318</v>
      </c>
      <c r="P134" s="114">
        <f>SUM(D134:O134)</f>
        <v>72206</v>
      </c>
    </row>
    <row r="135" spans="2:17" ht="9.9499999999999993" hidden="1" customHeight="1">
      <c r="B135" s="115"/>
      <c r="C135" s="208" t="s">
        <v>64</v>
      </c>
      <c r="D135" s="202">
        <v>536</v>
      </c>
      <c r="E135" s="202">
        <v>591</v>
      </c>
      <c r="F135" s="202">
        <v>536</v>
      </c>
      <c r="G135" s="202">
        <v>1309</v>
      </c>
      <c r="H135" s="202">
        <v>575</v>
      </c>
      <c r="I135" s="202">
        <v>766</v>
      </c>
      <c r="J135" s="202">
        <v>517</v>
      </c>
      <c r="K135" s="202">
        <v>395</v>
      </c>
      <c r="L135" s="202">
        <v>389</v>
      </c>
      <c r="M135" s="202">
        <v>425</v>
      </c>
      <c r="N135" s="202">
        <v>326</v>
      </c>
      <c r="O135" s="116">
        <v>939</v>
      </c>
      <c r="P135" s="114">
        <f>SUM(D135:O135)</f>
        <v>7304</v>
      </c>
    </row>
    <row r="136" spans="2:17" ht="6" hidden="1" customHeight="1">
      <c r="B136" s="127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2"/>
    </row>
    <row r="137" spans="2:17" ht="13.5" hidden="1" customHeight="1">
      <c r="B137" s="107" t="s">
        <v>83</v>
      </c>
      <c r="C137" s="108"/>
      <c r="D137" s="109">
        <f>SUM(D138:D139)</f>
        <v>493</v>
      </c>
      <c r="E137" s="109">
        <f t="shared" ref="E137:P137" si="36">SUM(E138:E139)</f>
        <v>1311</v>
      </c>
      <c r="F137" s="109">
        <f t="shared" si="36"/>
        <v>1250</v>
      </c>
      <c r="G137" s="109">
        <f t="shared" si="36"/>
        <v>755</v>
      </c>
      <c r="H137" s="109">
        <f t="shared" si="36"/>
        <v>765</v>
      </c>
      <c r="I137" s="109">
        <f t="shared" si="36"/>
        <v>761</v>
      </c>
      <c r="J137" s="109">
        <f t="shared" si="36"/>
        <v>945</v>
      </c>
      <c r="K137" s="109">
        <f t="shared" si="36"/>
        <v>667</v>
      </c>
      <c r="L137" s="109">
        <f t="shared" si="36"/>
        <v>384</v>
      </c>
      <c r="M137" s="109">
        <f t="shared" si="36"/>
        <v>725</v>
      </c>
      <c r="N137" s="109">
        <f t="shared" si="36"/>
        <v>1425</v>
      </c>
      <c r="O137" s="109">
        <f t="shared" si="36"/>
        <v>1667</v>
      </c>
      <c r="P137" s="110">
        <f t="shared" si="36"/>
        <v>11148</v>
      </c>
    </row>
    <row r="138" spans="2:17" ht="9.9499999999999993" hidden="1" customHeight="1">
      <c r="B138" s="111"/>
      <c r="C138" s="112" t="s">
        <v>84</v>
      </c>
      <c r="D138" s="125">
        <v>0</v>
      </c>
      <c r="E138" s="125">
        <v>0</v>
      </c>
      <c r="F138" s="113">
        <v>0</v>
      </c>
      <c r="G138" s="126">
        <v>0</v>
      </c>
      <c r="H138" s="113">
        <v>0</v>
      </c>
      <c r="I138" s="123">
        <v>131</v>
      </c>
      <c r="J138" s="123">
        <v>574</v>
      </c>
      <c r="K138" s="113">
        <v>270</v>
      </c>
      <c r="L138" s="113">
        <v>156</v>
      </c>
      <c r="M138" s="113">
        <v>349</v>
      </c>
      <c r="N138" s="113">
        <v>1085</v>
      </c>
      <c r="O138" s="113">
        <v>1184</v>
      </c>
      <c r="P138" s="114">
        <f>SUM(D138:O138)</f>
        <v>3749</v>
      </c>
    </row>
    <row r="139" spans="2:17" ht="9.9499999999999993" hidden="1" customHeight="1">
      <c r="B139" s="115"/>
      <c r="C139" s="112" t="s">
        <v>23</v>
      </c>
      <c r="D139" s="125">
        <v>493</v>
      </c>
      <c r="E139" s="125">
        <v>1311</v>
      </c>
      <c r="F139" s="113">
        <v>1250</v>
      </c>
      <c r="G139" s="126">
        <v>755</v>
      </c>
      <c r="H139" s="113">
        <v>765</v>
      </c>
      <c r="I139" s="123">
        <v>630</v>
      </c>
      <c r="J139" s="124">
        <v>371</v>
      </c>
      <c r="K139" s="116">
        <v>397</v>
      </c>
      <c r="L139" s="116">
        <v>228</v>
      </c>
      <c r="M139" s="116">
        <v>376</v>
      </c>
      <c r="N139" s="116">
        <v>340</v>
      </c>
      <c r="O139" s="116">
        <v>483</v>
      </c>
      <c r="P139" s="114">
        <f>SUM(D139:O139)</f>
        <v>7399</v>
      </c>
    </row>
    <row r="141" spans="2:17" ht="14.25" hidden="1" customHeight="1" thickBot="1">
      <c r="B141" s="33" t="s">
        <v>66</v>
      </c>
      <c r="C141" s="33"/>
    </row>
    <row r="142" spans="2:17" ht="12.75" hidden="1" customHeight="1" thickBot="1">
      <c r="B142" s="412" t="s">
        <v>1</v>
      </c>
      <c r="C142" s="413"/>
      <c r="D142" s="36">
        <v>1</v>
      </c>
      <c r="E142" s="37">
        <v>2</v>
      </c>
      <c r="F142" s="37">
        <v>3</v>
      </c>
      <c r="G142" s="37">
        <v>4</v>
      </c>
      <c r="H142" s="37">
        <v>5</v>
      </c>
      <c r="I142" s="37">
        <v>6</v>
      </c>
      <c r="J142" s="37">
        <v>7</v>
      </c>
      <c r="K142" s="37">
        <v>8</v>
      </c>
      <c r="L142" s="37">
        <v>9</v>
      </c>
      <c r="M142" s="37">
        <v>10</v>
      </c>
      <c r="N142" s="37">
        <v>11</v>
      </c>
      <c r="O142" s="37">
        <v>12</v>
      </c>
      <c r="P142" s="38" t="s">
        <v>0</v>
      </c>
    </row>
    <row r="143" spans="2:17" ht="12.75" hidden="1" customHeight="1">
      <c r="B143" s="400" t="s">
        <v>50</v>
      </c>
      <c r="C143" s="53" t="s">
        <v>21</v>
      </c>
      <c r="D143" s="54">
        <v>1056</v>
      </c>
      <c r="E143" s="55">
        <v>1340</v>
      </c>
      <c r="F143" s="54">
        <v>1733</v>
      </c>
      <c r="G143" s="55">
        <v>1476</v>
      </c>
      <c r="H143" s="55">
        <v>996</v>
      </c>
      <c r="I143" s="55">
        <v>1808</v>
      </c>
      <c r="J143" s="55">
        <v>1491</v>
      </c>
      <c r="K143" s="55">
        <v>1297</v>
      </c>
      <c r="L143" s="55">
        <v>1181</v>
      </c>
      <c r="M143" s="55">
        <v>1543</v>
      </c>
      <c r="N143" s="55">
        <v>1702</v>
      </c>
      <c r="O143" s="55">
        <v>2657</v>
      </c>
      <c r="P143" s="56">
        <f>SUM(D143:O143)</f>
        <v>18280</v>
      </c>
      <c r="Q143"/>
    </row>
    <row r="144" spans="2:17" ht="12.75" hidden="1" customHeight="1">
      <c r="B144" s="401"/>
      <c r="C144" s="100" t="s">
        <v>22</v>
      </c>
      <c r="D144" s="101">
        <v>94</v>
      </c>
      <c r="E144" s="102">
        <v>108</v>
      </c>
      <c r="F144" s="101">
        <v>133</v>
      </c>
      <c r="G144" s="102">
        <v>120</v>
      </c>
      <c r="H144" s="102">
        <v>147</v>
      </c>
      <c r="I144" s="102">
        <v>145</v>
      </c>
      <c r="J144" s="102">
        <v>122</v>
      </c>
      <c r="K144" s="102">
        <v>107</v>
      </c>
      <c r="L144" s="104">
        <v>77</v>
      </c>
      <c r="M144" s="102">
        <v>86</v>
      </c>
      <c r="N144" s="102">
        <v>104</v>
      </c>
      <c r="O144" s="102">
        <v>117</v>
      </c>
      <c r="P144" s="103">
        <f t="shared" ref="P144:P150" si="37">SUM(D144:O144)</f>
        <v>1360</v>
      </c>
      <c r="Q144"/>
    </row>
    <row r="145" spans="2:18" ht="12.75" hidden="1" customHeight="1">
      <c r="B145" s="401"/>
      <c r="C145" s="100" t="s">
        <v>24</v>
      </c>
      <c r="D145" s="101">
        <v>4357</v>
      </c>
      <c r="E145" s="101">
        <v>6717</v>
      </c>
      <c r="F145" s="101">
        <v>7239</v>
      </c>
      <c r="G145" s="101">
        <v>7775</v>
      </c>
      <c r="H145" s="101">
        <v>6620</v>
      </c>
      <c r="I145" s="101">
        <v>7023</v>
      </c>
      <c r="J145" s="101">
        <v>6891</v>
      </c>
      <c r="K145" s="101">
        <v>8806</v>
      </c>
      <c r="L145" s="101">
        <v>8583</v>
      </c>
      <c r="M145" s="101">
        <v>12838</v>
      </c>
      <c r="N145" s="101">
        <v>10119</v>
      </c>
      <c r="O145" s="101">
        <v>13454</v>
      </c>
      <c r="P145" s="103">
        <f t="shared" si="37"/>
        <v>100422</v>
      </c>
      <c r="Q145"/>
    </row>
    <row r="146" spans="2:18" ht="12.75" hidden="1" customHeight="1">
      <c r="B146" s="401"/>
      <c r="C146" s="43" t="s">
        <v>3</v>
      </c>
      <c r="D146" s="44">
        <v>184</v>
      </c>
      <c r="E146" s="45">
        <v>350</v>
      </c>
      <c r="F146" s="44">
        <v>364</v>
      </c>
      <c r="G146" s="45">
        <v>295</v>
      </c>
      <c r="H146" s="45">
        <v>285</v>
      </c>
      <c r="I146" s="45">
        <v>317</v>
      </c>
      <c r="J146" s="45">
        <v>311</v>
      </c>
      <c r="K146" s="45">
        <v>233</v>
      </c>
      <c r="L146" s="47">
        <v>172</v>
      </c>
      <c r="M146" s="45">
        <v>170</v>
      </c>
      <c r="N146" s="45">
        <v>280</v>
      </c>
      <c r="O146" s="45">
        <v>331</v>
      </c>
      <c r="P146" s="103">
        <f t="shared" si="37"/>
        <v>3292</v>
      </c>
      <c r="Q146"/>
    </row>
    <row r="147" spans="2:18" ht="12.75" hidden="1" customHeight="1">
      <c r="B147" s="401"/>
      <c r="C147" s="98" t="s">
        <v>25</v>
      </c>
      <c r="D147" s="99">
        <v>6907</v>
      </c>
      <c r="E147" s="99">
        <v>7306</v>
      </c>
      <c r="F147" s="99">
        <v>8556</v>
      </c>
      <c r="G147" s="99">
        <v>8446</v>
      </c>
      <c r="H147" s="99">
        <v>9495</v>
      </c>
      <c r="I147" s="99">
        <v>9604</v>
      </c>
      <c r="J147" s="99">
        <v>8380</v>
      </c>
      <c r="K147" s="99">
        <v>8218</v>
      </c>
      <c r="L147" s="99">
        <v>8033</v>
      </c>
      <c r="M147" s="99">
        <v>10487</v>
      </c>
      <c r="N147" s="99">
        <v>10328</v>
      </c>
      <c r="O147" s="99">
        <v>12678</v>
      </c>
      <c r="P147" s="103">
        <f t="shared" si="37"/>
        <v>108438</v>
      </c>
      <c r="Q147"/>
    </row>
    <row r="148" spans="2:18" ht="12.75" hidden="1" customHeight="1">
      <c r="B148" s="401"/>
      <c r="C148" s="98" t="s">
        <v>48</v>
      </c>
      <c r="D148" s="99">
        <v>187</v>
      </c>
      <c r="E148" s="99">
        <v>192</v>
      </c>
      <c r="F148" s="99">
        <v>303</v>
      </c>
      <c r="G148" s="99">
        <v>188</v>
      </c>
      <c r="H148" s="99">
        <v>156</v>
      </c>
      <c r="I148" s="99">
        <v>153</v>
      </c>
      <c r="J148" s="99">
        <v>139</v>
      </c>
      <c r="K148" s="99">
        <v>103</v>
      </c>
      <c r="L148" s="99">
        <v>127</v>
      </c>
      <c r="M148" s="99">
        <v>142</v>
      </c>
      <c r="N148" s="99">
        <v>156</v>
      </c>
      <c r="O148" s="99">
        <v>197</v>
      </c>
      <c r="P148" s="103">
        <f t="shared" si="37"/>
        <v>2043</v>
      </c>
      <c r="Q148"/>
    </row>
    <row r="149" spans="2:18" ht="12.75" hidden="1" customHeight="1">
      <c r="B149" s="401"/>
      <c r="C149" s="96" t="s">
        <v>27</v>
      </c>
      <c r="D149" s="97">
        <v>6513</v>
      </c>
      <c r="E149" s="97">
        <v>6369</v>
      </c>
      <c r="F149" s="97">
        <v>7037</v>
      </c>
      <c r="G149" s="97">
        <v>7911</v>
      </c>
      <c r="H149" s="97">
        <v>6609</v>
      </c>
      <c r="I149" s="97">
        <v>7150</v>
      </c>
      <c r="J149" s="97">
        <v>7044</v>
      </c>
      <c r="K149" s="97">
        <v>6062</v>
      </c>
      <c r="L149" s="97">
        <v>6273</v>
      </c>
      <c r="M149" s="97">
        <v>6834</v>
      </c>
      <c r="N149" s="97">
        <v>8180</v>
      </c>
      <c r="O149" s="97">
        <v>11200</v>
      </c>
      <c r="P149" s="103">
        <f t="shared" si="37"/>
        <v>87182</v>
      </c>
      <c r="Q149"/>
    </row>
    <row r="150" spans="2:18" ht="12.75" hidden="1" customHeight="1">
      <c r="B150" s="401"/>
      <c r="C150" s="205" t="s">
        <v>63</v>
      </c>
      <c r="D150" s="206">
        <v>1070</v>
      </c>
      <c r="E150" s="207">
        <v>1054</v>
      </c>
      <c r="F150" s="207">
        <v>866</v>
      </c>
      <c r="G150" s="207">
        <v>965</v>
      </c>
      <c r="H150" s="207">
        <v>504</v>
      </c>
      <c r="I150" s="207">
        <v>771</v>
      </c>
      <c r="J150" s="207">
        <v>612</v>
      </c>
      <c r="K150" s="207">
        <v>425</v>
      </c>
      <c r="L150" s="207">
        <v>821</v>
      </c>
      <c r="M150" s="206">
        <v>375</v>
      </c>
      <c r="N150" s="206">
        <v>598</v>
      </c>
      <c r="O150" s="206">
        <v>568</v>
      </c>
      <c r="P150" s="103">
        <f t="shared" si="37"/>
        <v>8629</v>
      </c>
      <c r="Q150"/>
    </row>
    <row r="151" spans="2:18" ht="12.75" hidden="1" customHeight="1">
      <c r="B151" s="401"/>
      <c r="C151" s="205" t="s">
        <v>4</v>
      </c>
      <c r="D151" s="206">
        <v>3268</v>
      </c>
      <c r="E151" s="207">
        <v>2402</v>
      </c>
      <c r="F151" s="207">
        <v>3535</v>
      </c>
      <c r="G151" s="207">
        <v>3365</v>
      </c>
      <c r="H151" s="207">
        <v>2830</v>
      </c>
      <c r="I151" s="207">
        <v>3160</v>
      </c>
      <c r="J151" s="207">
        <v>3070</v>
      </c>
      <c r="K151" s="207">
        <v>2593</v>
      </c>
      <c r="L151" s="207">
        <v>2823</v>
      </c>
      <c r="M151" s="206">
        <v>3248</v>
      </c>
      <c r="N151" s="206">
        <v>0</v>
      </c>
      <c r="O151" s="206">
        <v>0</v>
      </c>
      <c r="P151" s="103">
        <f>SUM(D151:O151)</f>
        <v>30294</v>
      </c>
      <c r="Q151"/>
    </row>
    <row r="152" spans="2:18" ht="12.75" hidden="1" customHeight="1">
      <c r="B152" s="401"/>
      <c r="C152" s="48" t="s">
        <v>5</v>
      </c>
      <c r="D152" s="49">
        <v>29</v>
      </c>
      <c r="E152" s="47">
        <v>12</v>
      </c>
      <c r="F152" s="49">
        <v>19</v>
      </c>
      <c r="G152" s="47">
        <v>24</v>
      </c>
      <c r="H152" s="47">
        <v>27</v>
      </c>
      <c r="I152" s="47">
        <v>32</v>
      </c>
      <c r="J152" s="47">
        <v>8</v>
      </c>
      <c r="K152" s="47">
        <v>28</v>
      </c>
      <c r="L152" s="47">
        <v>14</v>
      </c>
      <c r="M152" s="47">
        <v>17</v>
      </c>
      <c r="N152" s="47">
        <v>19</v>
      </c>
      <c r="O152" s="47">
        <v>14</v>
      </c>
      <c r="P152" s="103">
        <f>SUM(D152:O152)</f>
        <v>243</v>
      </c>
      <c r="Q152"/>
    </row>
    <row r="153" spans="2:18" ht="12.75" hidden="1" customHeight="1">
      <c r="B153" s="401"/>
      <c r="C153" s="48" t="s">
        <v>6</v>
      </c>
      <c r="D153" s="49">
        <v>921</v>
      </c>
      <c r="E153" s="47">
        <v>552</v>
      </c>
      <c r="F153" s="49">
        <v>598</v>
      </c>
      <c r="G153" s="47">
        <v>537</v>
      </c>
      <c r="H153" s="47">
        <v>457</v>
      </c>
      <c r="I153" s="47">
        <v>409</v>
      </c>
      <c r="J153" s="47">
        <v>226</v>
      </c>
      <c r="K153" s="47">
        <v>181</v>
      </c>
      <c r="L153" s="47">
        <v>196</v>
      </c>
      <c r="M153" s="47">
        <v>335</v>
      </c>
      <c r="N153" s="47">
        <v>267</v>
      </c>
      <c r="O153" s="47">
        <v>479</v>
      </c>
      <c r="P153" s="103">
        <f>SUM(D153:O153)</f>
        <v>5158</v>
      </c>
      <c r="Q153"/>
      <c r="R153" t="s">
        <v>71</v>
      </c>
    </row>
    <row r="154" spans="2:18" ht="12.75" hidden="1" customHeight="1" thickBot="1">
      <c r="B154" s="402"/>
      <c r="C154" s="57" t="s">
        <v>0</v>
      </c>
      <c r="D154" s="58">
        <f t="shared" ref="D154:P154" si="38">SUM(D143:D153)</f>
        <v>24586</v>
      </c>
      <c r="E154" s="58">
        <f t="shared" si="38"/>
        <v>26402</v>
      </c>
      <c r="F154" s="58">
        <f t="shared" si="38"/>
        <v>30383</v>
      </c>
      <c r="G154" s="58">
        <f t="shared" si="38"/>
        <v>31102</v>
      </c>
      <c r="H154" s="58">
        <f t="shared" si="38"/>
        <v>28126</v>
      </c>
      <c r="I154" s="58">
        <f t="shared" si="38"/>
        <v>30572</v>
      </c>
      <c r="J154" s="58">
        <f t="shared" si="38"/>
        <v>28294</v>
      </c>
      <c r="K154" s="58">
        <f t="shared" si="38"/>
        <v>28053</v>
      </c>
      <c r="L154" s="58">
        <f t="shared" si="38"/>
        <v>28300</v>
      </c>
      <c r="M154" s="58">
        <f t="shared" si="38"/>
        <v>36075</v>
      </c>
      <c r="N154" s="58">
        <f t="shared" si="38"/>
        <v>31753</v>
      </c>
      <c r="O154" s="58">
        <f t="shared" si="38"/>
        <v>41695</v>
      </c>
      <c r="P154" s="59">
        <f t="shared" si="38"/>
        <v>365341</v>
      </c>
      <c r="Q154"/>
    </row>
    <row r="155" spans="2:18" ht="12.75" hidden="1" customHeight="1">
      <c r="B155" s="403" t="s">
        <v>49</v>
      </c>
      <c r="C155" s="39" t="s">
        <v>68</v>
      </c>
      <c r="D155" s="40">
        <v>2621</v>
      </c>
      <c r="E155" s="41">
        <v>1751</v>
      </c>
      <c r="F155" s="41">
        <v>4389</v>
      </c>
      <c r="G155" s="41">
        <v>9255</v>
      </c>
      <c r="H155" s="41">
        <v>7270</v>
      </c>
      <c r="I155" s="41">
        <v>4929</v>
      </c>
      <c r="J155" s="41">
        <v>4209</v>
      </c>
      <c r="K155" s="41">
        <v>2920</v>
      </c>
      <c r="L155" s="41">
        <v>3237</v>
      </c>
      <c r="M155" s="41">
        <v>5574</v>
      </c>
      <c r="N155" s="41">
        <v>5520</v>
      </c>
      <c r="O155" s="41">
        <v>5736</v>
      </c>
      <c r="P155" s="56">
        <f>SUM(D155:O155)</f>
        <v>57411</v>
      </c>
      <c r="Q155"/>
    </row>
    <row r="156" spans="2:18" ht="12.75" hidden="1" customHeight="1">
      <c r="B156" s="403"/>
      <c r="C156" s="43" t="s">
        <v>8</v>
      </c>
      <c r="D156" s="44">
        <v>6689</v>
      </c>
      <c r="E156" s="45">
        <v>4892</v>
      </c>
      <c r="F156" s="45">
        <v>5815</v>
      </c>
      <c r="G156" s="45">
        <v>5679</v>
      </c>
      <c r="H156" s="45">
        <v>5458</v>
      </c>
      <c r="I156" s="45">
        <v>9073</v>
      </c>
      <c r="J156" s="45">
        <v>9942</v>
      </c>
      <c r="K156" s="45">
        <v>7957</v>
      </c>
      <c r="L156" s="45">
        <v>7568</v>
      </c>
      <c r="M156" s="45">
        <v>8787</v>
      </c>
      <c r="N156" s="45">
        <v>8879</v>
      </c>
      <c r="O156" s="45">
        <v>12189</v>
      </c>
      <c r="P156" s="103">
        <f>SUM(D156:O156)</f>
        <v>92928</v>
      </c>
      <c r="Q156"/>
    </row>
    <row r="157" spans="2:18" ht="12.75" hidden="1" customHeight="1">
      <c r="B157" s="403"/>
      <c r="C157" s="43" t="s">
        <v>62</v>
      </c>
      <c r="D157" s="44">
        <v>488</v>
      </c>
      <c r="E157" s="45">
        <v>273</v>
      </c>
      <c r="F157" s="45">
        <v>297</v>
      </c>
      <c r="G157" s="45">
        <v>237</v>
      </c>
      <c r="H157" s="45">
        <v>216</v>
      </c>
      <c r="I157" s="45">
        <v>267</v>
      </c>
      <c r="J157" s="45">
        <v>313</v>
      </c>
      <c r="K157" s="45">
        <v>258</v>
      </c>
      <c r="L157" s="45">
        <v>272</v>
      </c>
      <c r="M157" s="45">
        <v>314</v>
      </c>
      <c r="N157" s="45">
        <v>14</v>
      </c>
      <c r="O157" s="45">
        <v>0</v>
      </c>
      <c r="P157" s="103">
        <f>SUM(D157:O157)</f>
        <v>2949</v>
      </c>
      <c r="Q157"/>
    </row>
    <row r="158" spans="2:18" ht="12.75" hidden="1" customHeight="1">
      <c r="B158" s="403"/>
      <c r="C158" s="43" t="s">
        <v>56</v>
      </c>
      <c r="D158" s="44">
        <v>755</v>
      </c>
      <c r="E158" s="45">
        <v>694</v>
      </c>
      <c r="F158" s="45">
        <v>738</v>
      </c>
      <c r="G158" s="45">
        <v>667</v>
      </c>
      <c r="H158" s="45">
        <v>522</v>
      </c>
      <c r="I158" s="45">
        <v>572</v>
      </c>
      <c r="J158" s="45">
        <v>486</v>
      </c>
      <c r="K158" s="45">
        <v>419</v>
      </c>
      <c r="L158" s="45">
        <v>1101</v>
      </c>
      <c r="M158" s="45">
        <v>1617</v>
      </c>
      <c r="N158" s="45">
        <v>1500</v>
      </c>
      <c r="O158" s="45">
        <v>1435</v>
      </c>
      <c r="P158" s="46">
        <f>SUM(D158:O158)</f>
        <v>10506</v>
      </c>
      <c r="Q158"/>
    </row>
    <row r="159" spans="2:18" ht="12.75" hidden="1" customHeight="1" thickBot="1">
      <c r="B159" s="404"/>
      <c r="C159" s="50" t="s">
        <v>0</v>
      </c>
      <c r="D159" s="51">
        <f t="shared" ref="D159:P159" si="39">SUM(D155:D158)</f>
        <v>10553</v>
      </c>
      <c r="E159" s="51">
        <f t="shared" si="39"/>
        <v>7610</v>
      </c>
      <c r="F159" s="51">
        <f t="shared" si="39"/>
        <v>11239</v>
      </c>
      <c r="G159" s="51">
        <f t="shared" si="39"/>
        <v>15838</v>
      </c>
      <c r="H159" s="51">
        <f t="shared" si="39"/>
        <v>13466</v>
      </c>
      <c r="I159" s="51">
        <f t="shared" si="39"/>
        <v>14841</v>
      </c>
      <c r="J159" s="51">
        <f t="shared" si="39"/>
        <v>14950</v>
      </c>
      <c r="K159" s="51">
        <f t="shared" si="39"/>
        <v>11554</v>
      </c>
      <c r="L159" s="51">
        <f t="shared" si="39"/>
        <v>12178</v>
      </c>
      <c r="M159" s="51">
        <f t="shared" si="39"/>
        <v>16292</v>
      </c>
      <c r="N159" s="51">
        <f t="shared" si="39"/>
        <v>15913</v>
      </c>
      <c r="O159" s="51">
        <f t="shared" si="39"/>
        <v>19360</v>
      </c>
      <c r="P159" s="52">
        <f t="shared" si="39"/>
        <v>163794</v>
      </c>
      <c r="Q159"/>
    </row>
    <row r="160" spans="2:18" ht="12.75" hidden="1" customHeight="1">
      <c r="B160" s="405" t="s">
        <v>9</v>
      </c>
      <c r="C160" s="53" t="s">
        <v>11</v>
      </c>
      <c r="D160" s="54">
        <v>4103</v>
      </c>
      <c r="E160" s="55">
        <v>3733</v>
      </c>
      <c r="F160" s="55">
        <v>4771</v>
      </c>
      <c r="G160" s="55">
        <v>4647</v>
      </c>
      <c r="H160" s="55">
        <v>3714</v>
      </c>
      <c r="I160" s="55">
        <v>4972</v>
      </c>
      <c r="J160" s="55">
        <v>4802</v>
      </c>
      <c r="K160" s="55">
        <v>3182</v>
      </c>
      <c r="L160" s="55">
        <v>2985</v>
      </c>
      <c r="M160" s="55">
        <v>3802</v>
      </c>
      <c r="N160" s="55">
        <v>3857</v>
      </c>
      <c r="O160" s="55">
        <v>3816</v>
      </c>
      <c r="P160" s="56">
        <f>SUM(D160:O160)</f>
        <v>48384</v>
      </c>
      <c r="Q160"/>
    </row>
    <row r="161" spans="2:17" ht="12.75" hidden="1" customHeight="1">
      <c r="B161" s="406"/>
      <c r="C161" s="39" t="s">
        <v>12</v>
      </c>
      <c r="D161" s="40">
        <v>8860</v>
      </c>
      <c r="E161" s="41">
        <v>6873</v>
      </c>
      <c r="F161" s="41">
        <v>9117</v>
      </c>
      <c r="G161" s="41">
        <v>9455</v>
      </c>
      <c r="H161" s="41">
        <v>7378</v>
      </c>
      <c r="I161" s="41">
        <v>9957</v>
      </c>
      <c r="J161" s="41">
        <v>9525</v>
      </c>
      <c r="K161" s="41">
        <v>6234</v>
      </c>
      <c r="L161" s="41">
        <v>6430</v>
      </c>
      <c r="M161" s="41">
        <v>8978</v>
      </c>
      <c r="N161" s="41">
        <v>8520</v>
      </c>
      <c r="O161" s="41">
        <v>8416</v>
      </c>
      <c r="P161" s="42">
        <f>SUM(D161:O161)</f>
        <v>99743</v>
      </c>
      <c r="Q161"/>
    </row>
    <row r="162" spans="2:17" ht="12.75" hidden="1" customHeight="1" thickBot="1">
      <c r="B162" s="402"/>
      <c r="C162" s="57" t="s">
        <v>0</v>
      </c>
      <c r="D162" s="58">
        <f t="shared" ref="D162:L162" si="40">SUM(D160:D161)</f>
        <v>12963</v>
      </c>
      <c r="E162" s="58">
        <f t="shared" si="40"/>
        <v>10606</v>
      </c>
      <c r="F162" s="58">
        <f t="shared" si="40"/>
        <v>13888</v>
      </c>
      <c r="G162" s="58">
        <f t="shared" si="40"/>
        <v>14102</v>
      </c>
      <c r="H162" s="58">
        <f t="shared" si="40"/>
        <v>11092</v>
      </c>
      <c r="I162" s="58">
        <f t="shared" si="40"/>
        <v>14929</v>
      </c>
      <c r="J162" s="58">
        <f t="shared" si="40"/>
        <v>14327</v>
      </c>
      <c r="K162" s="58">
        <f t="shared" si="40"/>
        <v>9416</v>
      </c>
      <c r="L162" s="58">
        <f t="shared" si="40"/>
        <v>9415</v>
      </c>
      <c r="M162" s="58">
        <f>SUM(M160:M161)</f>
        <v>12780</v>
      </c>
      <c r="N162" s="58">
        <f>SUM(N160:N161)</f>
        <v>12377</v>
      </c>
      <c r="O162" s="58">
        <f>SUM(O160:O161)</f>
        <v>12232</v>
      </c>
      <c r="P162" s="59">
        <f>SUM(P160:P161)</f>
        <v>148127</v>
      </c>
      <c r="Q162"/>
    </row>
    <row r="163" spans="2:17" ht="12.75" hidden="1" customHeight="1">
      <c r="B163" s="405" t="s">
        <v>10</v>
      </c>
      <c r="C163" s="53" t="s">
        <v>13</v>
      </c>
      <c r="D163" s="54">
        <v>593</v>
      </c>
      <c r="E163" s="55">
        <v>693</v>
      </c>
      <c r="F163" s="55">
        <v>879</v>
      </c>
      <c r="G163" s="55">
        <v>868</v>
      </c>
      <c r="H163" s="55">
        <v>737</v>
      </c>
      <c r="I163" s="55">
        <v>757</v>
      </c>
      <c r="J163" s="55">
        <v>665</v>
      </c>
      <c r="K163" s="55">
        <v>626</v>
      </c>
      <c r="L163" s="55">
        <v>592</v>
      </c>
      <c r="M163" s="55">
        <v>729</v>
      </c>
      <c r="N163" s="55">
        <v>728</v>
      </c>
      <c r="O163" s="55">
        <v>728</v>
      </c>
      <c r="P163" s="56">
        <f>SUM(D163:O163)</f>
        <v>8595</v>
      </c>
      <c r="Q163"/>
    </row>
    <row r="164" spans="2:17" ht="12.75" hidden="1" customHeight="1">
      <c r="B164" s="406"/>
      <c r="C164" s="39" t="s">
        <v>14</v>
      </c>
      <c r="D164" s="40">
        <v>1718</v>
      </c>
      <c r="E164" s="41">
        <v>1548</v>
      </c>
      <c r="F164" s="41">
        <v>1576</v>
      </c>
      <c r="G164" s="41">
        <v>1140</v>
      </c>
      <c r="H164" s="41">
        <v>1569</v>
      </c>
      <c r="I164" s="41">
        <v>1703</v>
      </c>
      <c r="J164" s="41">
        <v>1721</v>
      </c>
      <c r="K164" s="41">
        <v>1449</v>
      </c>
      <c r="L164" s="41">
        <v>1469</v>
      </c>
      <c r="M164" s="41">
        <v>1931</v>
      </c>
      <c r="N164" s="41">
        <v>1738</v>
      </c>
      <c r="O164" s="41">
        <v>1543</v>
      </c>
      <c r="P164" s="42">
        <f>SUM(D164:O164)</f>
        <v>19105</v>
      </c>
      <c r="Q164"/>
    </row>
    <row r="165" spans="2:17" ht="12.75" hidden="1" customHeight="1" thickBot="1">
      <c r="B165" s="402"/>
      <c r="C165" s="57" t="s">
        <v>0</v>
      </c>
      <c r="D165" s="58">
        <f t="shared" ref="D165:I165" si="41">SUM(D163:D164)</f>
        <v>2311</v>
      </c>
      <c r="E165" s="58">
        <f t="shared" si="41"/>
        <v>2241</v>
      </c>
      <c r="F165" s="58">
        <f t="shared" si="41"/>
        <v>2455</v>
      </c>
      <c r="G165" s="58">
        <f t="shared" si="41"/>
        <v>2008</v>
      </c>
      <c r="H165" s="58">
        <f t="shared" si="41"/>
        <v>2306</v>
      </c>
      <c r="I165" s="58">
        <f t="shared" si="41"/>
        <v>2460</v>
      </c>
      <c r="J165" s="58">
        <f t="shared" ref="J165:P165" si="42">SUM(J163:J164)</f>
        <v>2386</v>
      </c>
      <c r="K165" s="58">
        <f t="shared" si="42"/>
        <v>2075</v>
      </c>
      <c r="L165" s="58">
        <f t="shared" si="42"/>
        <v>2061</v>
      </c>
      <c r="M165" s="58">
        <f t="shared" si="42"/>
        <v>2660</v>
      </c>
      <c r="N165" s="58">
        <f t="shared" si="42"/>
        <v>2466</v>
      </c>
      <c r="O165" s="58">
        <f t="shared" si="42"/>
        <v>2271</v>
      </c>
      <c r="P165" s="59">
        <f t="shared" si="42"/>
        <v>27700</v>
      </c>
      <c r="Q165"/>
    </row>
    <row r="166" spans="2:17" ht="12.75" hidden="1" customHeight="1">
      <c r="B166" s="407" t="s">
        <v>4</v>
      </c>
      <c r="C166" s="234" t="s">
        <v>74</v>
      </c>
      <c r="D166" s="232">
        <v>0</v>
      </c>
      <c r="E166" s="232">
        <v>0</v>
      </c>
      <c r="F166" s="232">
        <v>0</v>
      </c>
      <c r="G166" s="232">
        <v>0</v>
      </c>
      <c r="H166" s="232">
        <v>0</v>
      </c>
      <c r="I166" s="232">
        <v>0</v>
      </c>
      <c r="J166" s="232">
        <v>0</v>
      </c>
      <c r="K166" s="232">
        <v>0</v>
      </c>
      <c r="L166" s="232">
        <v>0</v>
      </c>
      <c r="M166" s="232">
        <v>0</v>
      </c>
      <c r="N166" s="232">
        <v>2657</v>
      </c>
      <c r="O166" s="232">
        <v>5972</v>
      </c>
      <c r="P166" s="233">
        <f>SUM(D166:O166)</f>
        <v>8629</v>
      </c>
      <c r="Q166"/>
    </row>
    <row r="167" spans="2:17" ht="12.75" hidden="1" customHeight="1">
      <c r="B167" s="408"/>
      <c r="C167" s="43" t="s">
        <v>73</v>
      </c>
      <c r="D167" s="44">
        <v>0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530</v>
      </c>
      <c r="P167" s="46">
        <f>SUM(D167:O167)</f>
        <v>530</v>
      </c>
      <c r="Q167"/>
    </row>
    <row r="168" spans="2:17" ht="12.75" hidden="1" customHeight="1" thickBot="1">
      <c r="B168" s="409"/>
      <c r="C168" s="57" t="s">
        <v>0</v>
      </c>
      <c r="D168" s="58">
        <f t="shared" ref="D168:M168" si="43">SUM(D167:D167)</f>
        <v>0</v>
      </c>
      <c r="E168" s="58">
        <f t="shared" si="43"/>
        <v>0</v>
      </c>
      <c r="F168" s="58">
        <f t="shared" si="43"/>
        <v>0</v>
      </c>
      <c r="G168" s="58">
        <f t="shared" si="43"/>
        <v>0</v>
      </c>
      <c r="H168" s="58">
        <f t="shared" si="43"/>
        <v>0</v>
      </c>
      <c r="I168" s="58">
        <f t="shared" si="43"/>
        <v>0</v>
      </c>
      <c r="J168" s="58">
        <f t="shared" si="43"/>
        <v>0</v>
      </c>
      <c r="K168" s="58">
        <f t="shared" si="43"/>
        <v>0</v>
      </c>
      <c r="L168" s="58">
        <f t="shared" si="43"/>
        <v>0</v>
      </c>
      <c r="M168" s="58">
        <f t="shared" si="43"/>
        <v>0</v>
      </c>
      <c r="N168" s="58">
        <v>2657</v>
      </c>
      <c r="O168" s="58">
        <f>SUM(O166:O167)</f>
        <v>6502</v>
      </c>
      <c r="P168" s="59">
        <f>SUM(P166:P167)</f>
        <v>9159</v>
      </c>
      <c r="Q168"/>
    </row>
    <row r="169" spans="2:17" ht="12.75" hidden="1" customHeight="1" thickBot="1">
      <c r="B169" s="410" t="s">
        <v>2</v>
      </c>
      <c r="C169" s="411"/>
      <c r="D169" s="60">
        <f>D154+D159+D165+D162+D168</f>
        <v>50413</v>
      </c>
      <c r="E169" s="60">
        <f t="shared" ref="E169:M169" si="44">E154+E159+E165+E162+E168</f>
        <v>46859</v>
      </c>
      <c r="F169" s="60">
        <f t="shared" si="44"/>
        <v>57965</v>
      </c>
      <c r="G169" s="60">
        <f t="shared" si="44"/>
        <v>63050</v>
      </c>
      <c r="H169" s="60">
        <f t="shared" si="44"/>
        <v>54990</v>
      </c>
      <c r="I169" s="60">
        <f t="shared" si="44"/>
        <v>62802</v>
      </c>
      <c r="J169" s="60">
        <f t="shared" si="44"/>
        <v>59957</v>
      </c>
      <c r="K169" s="60">
        <f t="shared" si="44"/>
        <v>51098</v>
      </c>
      <c r="L169" s="60">
        <f t="shared" si="44"/>
        <v>51954</v>
      </c>
      <c r="M169" s="60">
        <f t="shared" si="44"/>
        <v>67807</v>
      </c>
      <c r="N169" s="60">
        <f>N154+N159+N165+N162+N168</f>
        <v>65166</v>
      </c>
      <c r="O169" s="60">
        <f>O154+O159+O165+O162+O168</f>
        <v>82060</v>
      </c>
      <c r="P169" s="60">
        <f>SUM(P154,P159,P168,P162,P165)</f>
        <v>714121</v>
      </c>
      <c r="Q169"/>
    </row>
    <row r="170" spans="2:17" ht="4.5" hidden="1" customHeight="1">
      <c r="J170" s="175"/>
      <c r="Q170"/>
    </row>
    <row r="171" spans="2:17" ht="13.5" hidden="1" customHeight="1">
      <c r="B171" s="107" t="s">
        <v>24</v>
      </c>
      <c r="C171" s="108"/>
      <c r="D171" s="109">
        <f>SUM(D172:D173)</f>
        <v>5154</v>
      </c>
      <c r="E171" s="109">
        <f t="shared" ref="E171:O171" si="45">SUM(E172:E173)</f>
        <v>0</v>
      </c>
      <c r="F171" s="109">
        <f t="shared" si="45"/>
        <v>0</v>
      </c>
      <c r="G171" s="109">
        <f t="shared" si="45"/>
        <v>0</v>
      </c>
      <c r="H171" s="109">
        <f t="shared" si="45"/>
        <v>0</v>
      </c>
      <c r="I171" s="109">
        <f t="shared" si="45"/>
        <v>0</v>
      </c>
      <c r="J171" s="109">
        <f t="shared" si="45"/>
        <v>0</v>
      </c>
      <c r="K171" s="109">
        <f t="shared" si="45"/>
        <v>0</v>
      </c>
      <c r="L171" s="109">
        <f t="shared" si="45"/>
        <v>0</v>
      </c>
      <c r="M171" s="109">
        <f t="shared" si="45"/>
        <v>0</v>
      </c>
      <c r="N171" s="109">
        <f t="shared" si="45"/>
        <v>0</v>
      </c>
      <c r="O171" s="109">
        <f t="shared" si="45"/>
        <v>0</v>
      </c>
      <c r="P171" s="110">
        <f>SUM(P172:P173)</f>
        <v>5154</v>
      </c>
    </row>
    <row r="172" spans="2:17" ht="9" hidden="1" customHeight="1">
      <c r="B172" s="111"/>
      <c r="C172" s="112" t="s">
        <v>28</v>
      </c>
      <c r="D172" s="125">
        <v>5154</v>
      </c>
      <c r="E172" s="125"/>
      <c r="F172" s="113"/>
      <c r="G172" s="126"/>
      <c r="H172" s="113"/>
      <c r="I172" s="123"/>
      <c r="J172" s="123"/>
      <c r="K172" s="113"/>
      <c r="L172" s="113"/>
      <c r="M172" s="113"/>
      <c r="N172" s="113"/>
      <c r="O172" s="113"/>
      <c r="P172" s="114">
        <f>SUM(D172:O172)</f>
        <v>5154</v>
      </c>
    </row>
    <row r="173" spans="2:17" ht="9" hidden="1" customHeight="1">
      <c r="B173" s="115"/>
      <c r="C173" s="112" t="s">
        <v>23</v>
      </c>
      <c r="D173" s="125">
        <v>0</v>
      </c>
      <c r="E173" s="125"/>
      <c r="F173" s="113"/>
      <c r="G173" s="126"/>
      <c r="H173" s="113"/>
      <c r="I173" s="123"/>
      <c r="J173" s="124"/>
      <c r="K173" s="116"/>
      <c r="L173" s="116"/>
      <c r="M173" s="116"/>
      <c r="N173" s="116"/>
      <c r="O173" s="116"/>
      <c r="P173" s="114">
        <f>SUM(D173:O173)</f>
        <v>0</v>
      </c>
    </row>
    <row r="174" spans="2:17" ht="6" hidden="1" customHeight="1">
      <c r="B174" s="127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2"/>
    </row>
    <row r="175" spans="2:17" ht="13.5" hidden="1" customHeight="1">
      <c r="B175" s="107" t="s">
        <v>24</v>
      </c>
      <c r="C175" s="108"/>
      <c r="D175" s="109">
        <f>SUM(D176:D177)</f>
        <v>4357</v>
      </c>
      <c r="E175" s="109">
        <f t="shared" ref="E175:O175" si="46">SUM(E176:E177)</f>
        <v>6717</v>
      </c>
      <c r="F175" s="109">
        <f t="shared" si="46"/>
        <v>7239</v>
      </c>
      <c r="G175" s="109">
        <f t="shared" si="46"/>
        <v>7775</v>
      </c>
      <c r="H175" s="109">
        <f t="shared" si="46"/>
        <v>6620</v>
      </c>
      <c r="I175" s="109">
        <f t="shared" si="46"/>
        <v>7023</v>
      </c>
      <c r="J175" s="109">
        <f t="shared" si="46"/>
        <v>6891</v>
      </c>
      <c r="K175" s="109">
        <f t="shared" si="46"/>
        <v>8806</v>
      </c>
      <c r="L175" s="109">
        <f t="shared" si="46"/>
        <v>8583</v>
      </c>
      <c r="M175" s="109">
        <f t="shared" si="46"/>
        <v>12838</v>
      </c>
      <c r="N175" s="109">
        <f t="shared" si="46"/>
        <v>10119</v>
      </c>
      <c r="O175" s="109">
        <f t="shared" si="46"/>
        <v>13454</v>
      </c>
      <c r="P175" s="110">
        <f>SUM(P176:P177)</f>
        <v>100422</v>
      </c>
    </row>
    <row r="176" spans="2:17" ht="9.9499999999999993" hidden="1" customHeight="1">
      <c r="B176" s="111"/>
      <c r="C176" s="112" t="s">
        <v>28</v>
      </c>
      <c r="D176" s="125">
        <v>4357</v>
      </c>
      <c r="E176" s="125">
        <v>6717</v>
      </c>
      <c r="F176" s="113">
        <v>7239</v>
      </c>
      <c r="G176" s="126">
        <v>7775</v>
      </c>
      <c r="H176" s="113">
        <v>6620</v>
      </c>
      <c r="I176" s="123">
        <v>7023</v>
      </c>
      <c r="J176" s="123">
        <v>6891</v>
      </c>
      <c r="K176" s="113">
        <v>8806</v>
      </c>
      <c r="L176" s="113">
        <v>2916</v>
      </c>
      <c r="M176" s="113">
        <v>207</v>
      </c>
      <c r="N176" s="113">
        <v>19</v>
      </c>
      <c r="O176" s="113">
        <v>3</v>
      </c>
      <c r="P176" s="114">
        <f>SUM(D176:O176)</f>
        <v>58573</v>
      </c>
    </row>
    <row r="177" spans="2:17" ht="9.9499999999999993" hidden="1" customHeight="1">
      <c r="B177" s="115"/>
      <c r="C177" s="112" t="s">
        <v>70</v>
      </c>
      <c r="D177" s="125">
        <v>0</v>
      </c>
      <c r="E177" s="125">
        <v>0</v>
      </c>
      <c r="F177" s="113">
        <v>0</v>
      </c>
      <c r="G177" s="126">
        <v>0</v>
      </c>
      <c r="H177" s="113">
        <v>0</v>
      </c>
      <c r="I177" s="123">
        <v>0</v>
      </c>
      <c r="J177" s="124">
        <v>0</v>
      </c>
      <c r="K177" s="116">
        <v>0</v>
      </c>
      <c r="L177" s="116">
        <v>5667</v>
      </c>
      <c r="M177" s="116">
        <v>12631</v>
      </c>
      <c r="N177" s="116">
        <v>10100</v>
      </c>
      <c r="O177" s="116">
        <v>13451</v>
      </c>
      <c r="P177" s="114">
        <f>SUM(D177:O177)</f>
        <v>41849</v>
      </c>
    </row>
    <row r="178" spans="2:17" ht="6" hidden="1" customHeight="1">
      <c r="G178" s="117"/>
      <c r="L178" s="117"/>
      <c r="P178" s="61"/>
      <c r="Q178" s="170"/>
    </row>
    <row r="179" spans="2:17" ht="13.5" hidden="1" customHeight="1">
      <c r="B179" s="118" t="s">
        <v>25</v>
      </c>
      <c r="C179" s="119"/>
      <c r="D179" s="109">
        <f t="shared" ref="D179:P179" si="47">SUM(D180:D182)</f>
        <v>6907</v>
      </c>
      <c r="E179" s="109">
        <f t="shared" si="47"/>
        <v>7306</v>
      </c>
      <c r="F179" s="109">
        <f t="shared" si="47"/>
        <v>8556</v>
      </c>
      <c r="G179" s="109">
        <f t="shared" si="47"/>
        <v>8446</v>
      </c>
      <c r="H179" s="109">
        <f t="shared" si="47"/>
        <v>9495</v>
      </c>
      <c r="I179" s="109">
        <f t="shared" si="47"/>
        <v>9604</v>
      </c>
      <c r="J179" s="109">
        <f t="shared" si="47"/>
        <v>8380</v>
      </c>
      <c r="K179" s="109">
        <f t="shared" si="47"/>
        <v>8218</v>
      </c>
      <c r="L179" s="109">
        <f t="shared" si="47"/>
        <v>8033</v>
      </c>
      <c r="M179" s="109">
        <f t="shared" si="47"/>
        <v>10487</v>
      </c>
      <c r="N179" s="109">
        <f t="shared" si="47"/>
        <v>10328</v>
      </c>
      <c r="O179" s="109">
        <f t="shared" si="47"/>
        <v>12678</v>
      </c>
      <c r="P179" s="109">
        <f t="shared" si="47"/>
        <v>108438</v>
      </c>
    </row>
    <row r="180" spans="2:17" ht="9.9499999999999993" hidden="1" customHeight="1">
      <c r="B180" s="111"/>
      <c r="C180" s="112" t="s">
        <v>26</v>
      </c>
      <c r="D180" s="113">
        <v>895</v>
      </c>
      <c r="E180" s="113">
        <v>864</v>
      </c>
      <c r="F180" s="113">
        <v>913</v>
      </c>
      <c r="G180" s="113">
        <v>829</v>
      </c>
      <c r="H180" s="113">
        <v>727</v>
      </c>
      <c r="I180" s="113">
        <v>683</v>
      </c>
      <c r="J180" s="113">
        <v>608</v>
      </c>
      <c r="K180" s="113">
        <v>581</v>
      </c>
      <c r="L180" s="113">
        <v>626</v>
      </c>
      <c r="M180" s="113">
        <v>763</v>
      </c>
      <c r="N180" s="113">
        <v>586</v>
      </c>
      <c r="O180" s="113">
        <v>694</v>
      </c>
      <c r="P180" s="114">
        <f>SUM(D180:O180)</f>
        <v>8769</v>
      </c>
    </row>
    <row r="181" spans="2:17" ht="9.9499999999999993" hidden="1" customHeight="1">
      <c r="B181" s="111"/>
      <c r="C181" s="112" t="s">
        <v>60</v>
      </c>
      <c r="D181" s="202">
        <v>4756</v>
      </c>
      <c r="E181" s="202">
        <v>5288</v>
      </c>
      <c r="F181" s="202">
        <v>6732</v>
      </c>
      <c r="G181" s="113">
        <v>6598</v>
      </c>
      <c r="H181" s="113">
        <v>7509</v>
      </c>
      <c r="I181" s="113">
        <v>7666</v>
      </c>
      <c r="J181" s="113">
        <v>6982</v>
      </c>
      <c r="K181" s="113">
        <v>6947</v>
      </c>
      <c r="L181" s="113">
        <v>6830</v>
      </c>
      <c r="M181" s="113">
        <v>9061</v>
      </c>
      <c r="N181" s="113">
        <v>8827</v>
      </c>
      <c r="O181" s="113">
        <v>10736</v>
      </c>
      <c r="P181" s="114">
        <f>SUM(D181:O181)</f>
        <v>87932</v>
      </c>
    </row>
    <row r="182" spans="2:17" ht="9.9499999999999993" hidden="1" customHeight="1">
      <c r="B182" s="115"/>
      <c r="C182" s="208" t="s">
        <v>64</v>
      </c>
      <c r="D182" s="202">
        <v>1256</v>
      </c>
      <c r="E182" s="202">
        <v>1154</v>
      </c>
      <c r="F182" s="202">
        <v>911</v>
      </c>
      <c r="G182" s="202">
        <v>1019</v>
      </c>
      <c r="H182" s="202">
        <v>1259</v>
      </c>
      <c r="I182" s="202">
        <v>1255</v>
      </c>
      <c r="J182" s="202">
        <v>790</v>
      </c>
      <c r="K182" s="202">
        <v>690</v>
      </c>
      <c r="L182" s="202">
        <v>577</v>
      </c>
      <c r="M182" s="202">
        <v>663</v>
      </c>
      <c r="N182" s="202">
        <v>915</v>
      </c>
      <c r="O182" s="116">
        <v>1248</v>
      </c>
      <c r="P182" s="114">
        <f>SUM(D182:O182)</f>
        <v>11737</v>
      </c>
    </row>
    <row r="183" spans="2:17" ht="6" hidden="1" customHeight="1">
      <c r="B183" s="127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2"/>
    </row>
    <row r="184" spans="2:17" ht="13.5" hidden="1" customHeight="1">
      <c r="B184" s="107" t="s">
        <v>27</v>
      </c>
      <c r="C184" s="108"/>
      <c r="D184" s="109">
        <f>SUM(D185:D186)</f>
        <v>6513</v>
      </c>
      <c r="E184" s="109">
        <f t="shared" ref="E184:O184" si="48">SUM(E185:E186)</f>
        <v>6369</v>
      </c>
      <c r="F184" s="109">
        <f t="shared" si="48"/>
        <v>7037</v>
      </c>
      <c r="G184" s="109">
        <f t="shared" si="48"/>
        <v>7911</v>
      </c>
      <c r="H184" s="109">
        <f t="shared" si="48"/>
        <v>6609</v>
      </c>
      <c r="I184" s="109">
        <f t="shared" si="48"/>
        <v>7150</v>
      </c>
      <c r="J184" s="109">
        <f t="shared" si="48"/>
        <v>7044</v>
      </c>
      <c r="K184" s="109">
        <f t="shared" si="48"/>
        <v>6062</v>
      </c>
      <c r="L184" s="109">
        <f t="shared" si="48"/>
        <v>6273</v>
      </c>
      <c r="M184" s="109">
        <f t="shared" si="48"/>
        <v>6834</v>
      </c>
      <c r="N184" s="109">
        <f t="shared" si="48"/>
        <v>8180</v>
      </c>
      <c r="O184" s="109">
        <f t="shared" si="48"/>
        <v>11200</v>
      </c>
      <c r="P184" s="110">
        <f>SUM(P185:P186)</f>
        <v>87182</v>
      </c>
    </row>
    <row r="185" spans="2:17" ht="9.9499999999999993" hidden="1" customHeight="1">
      <c r="B185" s="111"/>
      <c r="C185" s="112" t="s">
        <v>58</v>
      </c>
      <c r="D185" s="125">
        <v>5559</v>
      </c>
      <c r="E185" s="125">
        <v>5625</v>
      </c>
      <c r="F185" s="113">
        <v>6225</v>
      </c>
      <c r="G185" s="126">
        <v>6931</v>
      </c>
      <c r="H185" s="113">
        <v>5847</v>
      </c>
      <c r="I185" s="123">
        <v>6211</v>
      </c>
      <c r="J185" s="123">
        <v>6174</v>
      </c>
      <c r="K185" s="113">
        <v>5431</v>
      </c>
      <c r="L185" s="113">
        <v>5616</v>
      </c>
      <c r="M185" s="113">
        <v>6010</v>
      </c>
      <c r="N185" s="113">
        <v>7053</v>
      </c>
      <c r="O185" s="113">
        <v>9641</v>
      </c>
      <c r="P185" s="114">
        <f>SUM(D185:O185)</f>
        <v>76323</v>
      </c>
    </row>
    <row r="186" spans="2:17" ht="9.9499999999999993" hidden="1" customHeight="1">
      <c r="B186" s="115"/>
      <c r="C186" s="112" t="s">
        <v>23</v>
      </c>
      <c r="D186" s="125">
        <v>954</v>
      </c>
      <c r="E186" s="125">
        <v>744</v>
      </c>
      <c r="F186" s="113">
        <v>812</v>
      </c>
      <c r="G186" s="126">
        <v>980</v>
      </c>
      <c r="H186" s="113">
        <v>762</v>
      </c>
      <c r="I186" s="123">
        <v>939</v>
      </c>
      <c r="J186" s="124">
        <v>870</v>
      </c>
      <c r="K186" s="116">
        <v>631</v>
      </c>
      <c r="L186" s="116">
        <v>657</v>
      </c>
      <c r="M186" s="116">
        <v>824</v>
      </c>
      <c r="N186" s="116">
        <v>1127</v>
      </c>
      <c r="O186" s="116">
        <v>1559</v>
      </c>
      <c r="P186" s="114">
        <f>SUM(D186:O186)</f>
        <v>10859</v>
      </c>
    </row>
    <row r="187" spans="2:17" ht="6" hidden="1" customHeight="1">
      <c r="B187" s="127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2"/>
    </row>
    <row r="188" spans="2:17" ht="14.25" hidden="1" customHeight="1">
      <c r="B188" s="107" t="s">
        <v>68</v>
      </c>
      <c r="C188" s="108"/>
      <c r="D188" s="109">
        <f>SUM(D189:D190)</f>
        <v>2621</v>
      </c>
      <c r="E188" s="109">
        <f t="shared" ref="E188:O188" si="49">SUM(E189:E190)</f>
        <v>1751</v>
      </c>
      <c r="F188" s="109">
        <f t="shared" si="49"/>
        <v>4389</v>
      </c>
      <c r="G188" s="109">
        <f t="shared" si="49"/>
        <v>9255</v>
      </c>
      <c r="H188" s="109">
        <f t="shared" si="49"/>
        <v>7270</v>
      </c>
      <c r="I188" s="109">
        <f t="shared" si="49"/>
        <v>4929</v>
      </c>
      <c r="J188" s="109">
        <f t="shared" si="49"/>
        <v>4209</v>
      </c>
      <c r="K188" s="109">
        <f t="shared" si="49"/>
        <v>2920</v>
      </c>
      <c r="L188" s="109">
        <f t="shared" si="49"/>
        <v>3237</v>
      </c>
      <c r="M188" s="109">
        <f t="shared" si="49"/>
        <v>5574</v>
      </c>
      <c r="N188" s="109">
        <f t="shared" si="49"/>
        <v>5520</v>
      </c>
      <c r="O188" s="109">
        <f t="shared" si="49"/>
        <v>5736</v>
      </c>
      <c r="P188" s="110">
        <f>SUM(P189:P190)</f>
        <v>57411</v>
      </c>
    </row>
    <row r="189" spans="2:17" ht="11.25" hidden="1" customHeight="1">
      <c r="B189" s="111"/>
      <c r="C189" s="112" t="s">
        <v>7</v>
      </c>
      <c r="D189" s="125">
        <v>2621</v>
      </c>
      <c r="E189" s="125">
        <v>1751</v>
      </c>
      <c r="F189" s="113">
        <v>1494</v>
      </c>
      <c r="G189" s="126">
        <v>618</v>
      </c>
      <c r="H189" s="113">
        <v>1075</v>
      </c>
      <c r="I189" s="123">
        <v>232</v>
      </c>
      <c r="J189" s="123">
        <v>4</v>
      </c>
      <c r="K189" s="113">
        <v>1</v>
      </c>
      <c r="L189" s="113">
        <v>17</v>
      </c>
      <c r="M189" s="113" t="s">
        <v>61</v>
      </c>
      <c r="N189" s="113">
        <v>0</v>
      </c>
      <c r="O189" s="113">
        <v>12</v>
      </c>
      <c r="P189" s="114">
        <f>SUM(D189:O189)</f>
        <v>7825</v>
      </c>
    </row>
    <row r="190" spans="2:17" ht="11.25" hidden="1" customHeight="1">
      <c r="B190" s="115"/>
      <c r="C190" s="112" t="s">
        <v>69</v>
      </c>
      <c r="D190" s="125" t="s">
        <v>61</v>
      </c>
      <c r="E190" s="125" t="s">
        <v>61</v>
      </c>
      <c r="F190" s="113">
        <v>2895</v>
      </c>
      <c r="G190" s="126">
        <v>8637</v>
      </c>
      <c r="H190" s="113">
        <v>6195</v>
      </c>
      <c r="I190" s="123">
        <v>4697</v>
      </c>
      <c r="J190" s="124">
        <v>4205</v>
      </c>
      <c r="K190" s="116">
        <v>2919</v>
      </c>
      <c r="L190" s="116">
        <v>3220</v>
      </c>
      <c r="M190" s="116">
        <v>5574</v>
      </c>
      <c r="N190" s="116">
        <v>5520</v>
      </c>
      <c r="O190" s="116">
        <v>5724</v>
      </c>
      <c r="P190" s="114">
        <f>SUM(D190:O190)</f>
        <v>49586</v>
      </c>
    </row>
    <row r="191" spans="2:17" ht="13.5" hidden="1" customHeight="1"/>
  </sheetData>
  <mergeCells count="28">
    <mergeCell ref="B99:C99"/>
    <mergeCell ref="B100:B111"/>
    <mergeCell ref="B112:B115"/>
    <mergeCell ref="B116:B118"/>
    <mergeCell ref="B119:B121"/>
    <mergeCell ref="B125:C125"/>
    <mergeCell ref="B122:B124"/>
    <mergeCell ref="B169:C169"/>
    <mergeCell ref="B142:C142"/>
    <mergeCell ref="B143:B154"/>
    <mergeCell ref="B155:B159"/>
    <mergeCell ref="B163:B165"/>
    <mergeCell ref="B160:B162"/>
    <mergeCell ref="B166:B168"/>
    <mergeCell ref="B81:C81"/>
    <mergeCell ref="B55:C55"/>
    <mergeCell ref="B56:B65"/>
    <mergeCell ref="B66:B70"/>
    <mergeCell ref="B71:B73"/>
    <mergeCell ref="B74:B76"/>
    <mergeCell ref="B77:B80"/>
    <mergeCell ref="B31:C31"/>
    <mergeCell ref="B4:C4"/>
    <mergeCell ref="B5:B14"/>
    <mergeCell ref="B15:B20"/>
    <mergeCell ref="B21:B23"/>
    <mergeCell ref="B24:B26"/>
    <mergeCell ref="B27:B30"/>
  </mergeCells>
  <phoneticPr fontId="2" type="noConversion"/>
  <printOptions horizontalCentered="1"/>
  <pageMargins left="0.27559055118110237" right="0.27559055118110237" top="0.98425196850393704" bottom="0.74803149606299213" header="0.51181102362204722" footer="0.51181102362204722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topLeftCell="A34" zoomScaleNormal="100" workbookViewId="0">
      <selection activeCell="C58" sqref="C58"/>
    </sheetView>
  </sheetViews>
  <sheetFormatPr defaultRowHeight="13.5"/>
  <cols>
    <col min="1" max="1" width="7.21875" customWidth="1"/>
    <col min="2" max="2" width="7.21875" style="1" customWidth="1"/>
    <col min="3" max="5" width="19.109375" customWidth="1"/>
    <col min="6" max="6" width="2.44140625" style="8" customWidth="1"/>
  </cols>
  <sheetData>
    <row r="1" spans="1:6" ht="26.25" hidden="1" customHeight="1" thickBot="1"/>
    <row r="2" spans="1:6" ht="13.5" hidden="1" customHeight="1">
      <c r="A2" s="414"/>
      <c r="B2" s="415"/>
      <c r="C2" s="418" t="s">
        <v>16</v>
      </c>
      <c r="D2" s="281"/>
      <c r="E2" s="422" t="s">
        <v>0</v>
      </c>
      <c r="F2" s="10"/>
    </row>
    <row r="3" spans="1:6" ht="14.25" hidden="1" customHeight="1" thickBot="1">
      <c r="A3" s="416"/>
      <c r="B3" s="417"/>
      <c r="C3" s="419"/>
      <c r="D3" s="11" t="s">
        <v>0</v>
      </c>
      <c r="E3" s="423"/>
      <c r="F3" s="10"/>
    </row>
    <row r="4" spans="1:6" ht="15" hidden="1" customHeight="1">
      <c r="A4" s="424" t="s">
        <v>65</v>
      </c>
      <c r="B4" s="27">
        <v>1</v>
      </c>
      <c r="C4" s="12">
        <v>50413</v>
      </c>
      <c r="D4" s="13" t="e">
        <f>SUM(#REF!)</f>
        <v>#REF!</v>
      </c>
      <c r="E4" s="14" t="e">
        <f t="shared" ref="E4:E15" si="0">C4+D4</f>
        <v>#REF!</v>
      </c>
      <c r="F4" s="15"/>
    </row>
    <row r="5" spans="1:6" ht="15" hidden="1" customHeight="1">
      <c r="A5" s="425"/>
      <c r="B5" s="28">
        <v>2</v>
      </c>
      <c r="C5" s="16">
        <v>46859</v>
      </c>
      <c r="D5" s="17" t="e">
        <f>SUM(#REF!)</f>
        <v>#REF!</v>
      </c>
      <c r="E5" s="18" t="e">
        <f t="shared" si="0"/>
        <v>#REF!</v>
      </c>
      <c r="F5" s="15"/>
    </row>
    <row r="6" spans="1:6" ht="15" hidden="1" customHeight="1">
      <c r="A6" s="425"/>
      <c r="B6" s="28">
        <v>3</v>
      </c>
      <c r="C6" s="16">
        <v>57965</v>
      </c>
      <c r="D6" s="17" t="e">
        <f>SUM(#REF!)</f>
        <v>#REF!</v>
      </c>
      <c r="E6" s="18" t="e">
        <f t="shared" si="0"/>
        <v>#REF!</v>
      </c>
      <c r="F6" s="15"/>
    </row>
    <row r="7" spans="1:6" ht="15" hidden="1" customHeight="1">
      <c r="A7" s="425"/>
      <c r="B7" s="28">
        <v>4</v>
      </c>
      <c r="C7" s="16">
        <v>63050</v>
      </c>
      <c r="D7" s="17" t="e">
        <f>SUM(#REF!)</f>
        <v>#REF!</v>
      </c>
      <c r="E7" s="18" t="e">
        <f t="shared" si="0"/>
        <v>#REF!</v>
      </c>
      <c r="F7" s="15"/>
    </row>
    <row r="8" spans="1:6" ht="15" hidden="1" customHeight="1">
      <c r="A8" s="425"/>
      <c r="B8" s="28">
        <v>5</v>
      </c>
      <c r="C8" s="16">
        <v>54990</v>
      </c>
      <c r="D8" s="17" t="e">
        <f>SUM(#REF!)</f>
        <v>#REF!</v>
      </c>
      <c r="E8" s="18" t="e">
        <f t="shared" si="0"/>
        <v>#REF!</v>
      </c>
      <c r="F8" s="15"/>
    </row>
    <row r="9" spans="1:6" ht="15" hidden="1" customHeight="1">
      <c r="A9" s="425"/>
      <c r="B9" s="28">
        <v>6</v>
      </c>
      <c r="C9" s="16">
        <v>62802</v>
      </c>
      <c r="D9" s="17" t="e">
        <f>SUM(#REF!)</f>
        <v>#REF!</v>
      </c>
      <c r="E9" s="18" t="e">
        <f t="shared" si="0"/>
        <v>#REF!</v>
      </c>
      <c r="F9" s="15"/>
    </row>
    <row r="10" spans="1:6" ht="15" hidden="1" customHeight="1">
      <c r="A10" s="425"/>
      <c r="B10" s="28">
        <v>7</v>
      </c>
      <c r="C10" s="16">
        <v>59957</v>
      </c>
      <c r="D10" s="17" t="e">
        <f>SUM(#REF!)</f>
        <v>#REF!</v>
      </c>
      <c r="E10" s="18" t="e">
        <f t="shared" si="0"/>
        <v>#REF!</v>
      </c>
      <c r="F10" s="15"/>
    </row>
    <row r="11" spans="1:6" ht="15" hidden="1" customHeight="1">
      <c r="A11" s="425"/>
      <c r="B11" s="28">
        <v>8</v>
      </c>
      <c r="C11" s="16">
        <v>51098</v>
      </c>
      <c r="D11" s="17" t="e">
        <f>SUM(#REF!)</f>
        <v>#REF!</v>
      </c>
      <c r="E11" s="18" t="e">
        <f t="shared" si="0"/>
        <v>#REF!</v>
      </c>
      <c r="F11" s="15"/>
    </row>
    <row r="12" spans="1:6" ht="15" hidden="1" customHeight="1">
      <c r="A12" s="425"/>
      <c r="B12" s="28">
        <v>9</v>
      </c>
      <c r="C12" s="16">
        <v>51954</v>
      </c>
      <c r="D12" s="17" t="e">
        <f>SUM(#REF!)</f>
        <v>#REF!</v>
      </c>
      <c r="E12" s="18" t="e">
        <f t="shared" si="0"/>
        <v>#REF!</v>
      </c>
      <c r="F12" s="15"/>
    </row>
    <row r="13" spans="1:6" ht="15" hidden="1" customHeight="1">
      <c r="A13" s="425"/>
      <c r="B13" s="28">
        <v>10</v>
      </c>
      <c r="C13" s="16">
        <v>67807</v>
      </c>
      <c r="D13" s="17" t="e">
        <f>SUM(#REF!)</f>
        <v>#REF!</v>
      </c>
      <c r="E13" s="18" t="e">
        <f t="shared" si="0"/>
        <v>#REF!</v>
      </c>
      <c r="F13" s="15"/>
    </row>
    <row r="14" spans="1:6" ht="15" hidden="1" customHeight="1">
      <c r="A14" s="425"/>
      <c r="B14" s="28">
        <v>11</v>
      </c>
      <c r="C14" s="16">
        <v>65166</v>
      </c>
      <c r="D14" s="17" t="e">
        <f>SUM(#REF!)</f>
        <v>#REF!</v>
      </c>
      <c r="E14" s="18" t="e">
        <f t="shared" si="0"/>
        <v>#REF!</v>
      </c>
      <c r="F14" s="15"/>
    </row>
    <row r="15" spans="1:6" ht="15" hidden="1" customHeight="1" thickBot="1">
      <c r="A15" s="426"/>
      <c r="B15" s="29">
        <v>12</v>
      </c>
      <c r="C15" s="19">
        <v>82060</v>
      </c>
      <c r="D15" s="20" t="e">
        <f>SUM(#REF!)</f>
        <v>#REF!</v>
      </c>
      <c r="E15" s="21" t="e">
        <f t="shared" si="0"/>
        <v>#REF!</v>
      </c>
      <c r="F15" s="15"/>
    </row>
    <row r="16" spans="1:6" ht="21.75" hidden="1" customHeight="1" thickTop="1" thickBot="1">
      <c r="A16" s="22"/>
      <c r="B16" s="23" t="s">
        <v>0</v>
      </c>
      <c r="C16" s="24">
        <f>SUM(C4:C15)</f>
        <v>714121</v>
      </c>
      <c r="D16" s="25" t="e">
        <f>SUM(D4:D15)</f>
        <v>#REF!</v>
      </c>
      <c r="E16" s="26" t="e">
        <f>SUM(E4:E15)</f>
        <v>#REF!</v>
      </c>
      <c r="F16" s="15"/>
    </row>
    <row r="17" spans="1:6" ht="26.25" hidden="1" customHeight="1" thickBot="1">
      <c r="C17" s="190"/>
      <c r="D17" s="35"/>
      <c r="E17" s="35"/>
      <c r="F17" s="127"/>
    </row>
    <row r="18" spans="1:6" ht="13.5" hidden="1" customHeight="1">
      <c r="A18" s="414"/>
      <c r="B18" s="415"/>
      <c r="C18" s="418" t="s">
        <v>16</v>
      </c>
      <c r="D18" s="420" t="s">
        <v>15</v>
      </c>
      <c r="E18" s="422" t="s">
        <v>0</v>
      </c>
      <c r="F18" s="10"/>
    </row>
    <row r="19" spans="1:6" ht="14.25" hidden="1" customHeight="1" thickBot="1">
      <c r="A19" s="416"/>
      <c r="B19" s="417"/>
      <c r="C19" s="419"/>
      <c r="D19" s="421"/>
      <c r="E19" s="423"/>
      <c r="F19" s="10"/>
    </row>
    <row r="20" spans="1:6" ht="15" hidden="1" customHeight="1">
      <c r="A20" s="424" t="s">
        <v>75</v>
      </c>
      <c r="B20" s="27">
        <v>1</v>
      </c>
      <c r="C20" s="289">
        <v>49852</v>
      </c>
      <c r="D20" s="290">
        <v>260687</v>
      </c>
      <c r="E20" s="291">
        <f t="shared" ref="E20:E31" si="1">C20+D20</f>
        <v>310539</v>
      </c>
      <c r="F20" s="15"/>
    </row>
    <row r="21" spans="1:6" ht="15" hidden="1" customHeight="1">
      <c r="A21" s="425"/>
      <c r="B21" s="28" t="s">
        <v>79</v>
      </c>
      <c r="C21" s="292">
        <v>48844</v>
      </c>
      <c r="D21" s="293">
        <v>282362</v>
      </c>
      <c r="E21" s="294">
        <f t="shared" si="1"/>
        <v>331206</v>
      </c>
      <c r="F21" s="15"/>
    </row>
    <row r="22" spans="1:6" ht="15" hidden="1" customHeight="1">
      <c r="A22" s="425"/>
      <c r="B22" s="28">
        <v>3</v>
      </c>
      <c r="C22" s="292">
        <v>62166</v>
      </c>
      <c r="D22" s="293">
        <v>372265</v>
      </c>
      <c r="E22" s="294">
        <f t="shared" si="1"/>
        <v>434431</v>
      </c>
      <c r="F22" s="15"/>
    </row>
    <row r="23" spans="1:6" ht="15" hidden="1" customHeight="1">
      <c r="A23" s="425"/>
      <c r="B23" s="28" t="s">
        <v>80</v>
      </c>
      <c r="C23" s="292">
        <v>59465</v>
      </c>
      <c r="D23" s="293">
        <v>349654</v>
      </c>
      <c r="E23" s="294">
        <f t="shared" si="1"/>
        <v>409119</v>
      </c>
      <c r="F23" s="15"/>
    </row>
    <row r="24" spans="1:6" ht="15" hidden="1" customHeight="1">
      <c r="A24" s="425"/>
      <c r="B24" s="28" t="s">
        <v>81</v>
      </c>
      <c r="C24" s="292">
        <v>60827</v>
      </c>
      <c r="D24" s="293">
        <v>361957</v>
      </c>
      <c r="E24" s="294">
        <f t="shared" si="1"/>
        <v>422784</v>
      </c>
      <c r="F24" s="15"/>
    </row>
    <row r="25" spans="1:6" ht="15" hidden="1" customHeight="1">
      <c r="A25" s="425"/>
      <c r="B25" s="28" t="s">
        <v>82</v>
      </c>
      <c r="C25" s="292">
        <v>69970</v>
      </c>
      <c r="D25" s="293">
        <v>362903</v>
      </c>
      <c r="E25" s="294">
        <f t="shared" si="1"/>
        <v>432873</v>
      </c>
      <c r="F25" s="15"/>
    </row>
    <row r="26" spans="1:6" ht="15" hidden="1" customHeight="1">
      <c r="A26" s="425"/>
      <c r="B26" s="28" t="s">
        <v>85</v>
      </c>
      <c r="C26" s="292">
        <v>47879</v>
      </c>
      <c r="D26" s="293">
        <v>301864</v>
      </c>
      <c r="E26" s="294">
        <f t="shared" si="1"/>
        <v>349743</v>
      </c>
      <c r="F26" s="15"/>
    </row>
    <row r="27" spans="1:6" ht="15" hidden="1" customHeight="1">
      <c r="A27" s="425"/>
      <c r="B27" s="28" t="s">
        <v>87</v>
      </c>
      <c r="C27" s="292">
        <v>42112</v>
      </c>
      <c r="D27" s="293">
        <v>324030</v>
      </c>
      <c r="E27" s="294">
        <f t="shared" si="1"/>
        <v>366142</v>
      </c>
      <c r="F27" s="15"/>
    </row>
    <row r="28" spans="1:6" ht="15" hidden="1" customHeight="1">
      <c r="A28" s="425"/>
      <c r="B28" s="28" t="s">
        <v>88</v>
      </c>
      <c r="C28" s="292">
        <v>41548</v>
      </c>
      <c r="D28" s="293">
        <v>365856</v>
      </c>
      <c r="E28" s="294">
        <f t="shared" si="1"/>
        <v>407404</v>
      </c>
      <c r="F28" s="15"/>
    </row>
    <row r="29" spans="1:6" ht="15" hidden="1" customHeight="1">
      <c r="A29" s="425"/>
      <c r="B29" s="28" t="s">
        <v>89</v>
      </c>
      <c r="C29" s="292">
        <v>47186</v>
      </c>
      <c r="D29" s="293">
        <v>355695</v>
      </c>
      <c r="E29" s="294">
        <f t="shared" si="1"/>
        <v>402881</v>
      </c>
      <c r="F29" s="15"/>
    </row>
    <row r="30" spans="1:6" ht="15" hidden="1" customHeight="1">
      <c r="A30" s="425"/>
      <c r="B30" s="28" t="s">
        <v>91</v>
      </c>
      <c r="C30" s="292">
        <v>56632</v>
      </c>
      <c r="D30" s="293">
        <v>403938</v>
      </c>
      <c r="E30" s="294">
        <f t="shared" si="1"/>
        <v>460570</v>
      </c>
      <c r="F30" s="15"/>
    </row>
    <row r="31" spans="1:6" ht="15" hidden="1" customHeight="1" thickBot="1">
      <c r="A31" s="426"/>
      <c r="B31" s="29" t="s">
        <v>92</v>
      </c>
      <c r="C31" s="295">
        <v>72161</v>
      </c>
      <c r="D31" s="296">
        <v>415689</v>
      </c>
      <c r="E31" s="297">
        <f t="shared" si="1"/>
        <v>487850</v>
      </c>
      <c r="F31" s="15"/>
    </row>
    <row r="32" spans="1:6" ht="21.75" hidden="1" customHeight="1" thickTop="1" thickBot="1">
      <c r="A32" s="22"/>
      <c r="B32" s="23" t="s">
        <v>0</v>
      </c>
      <c r="C32" s="298">
        <f>SUM(C20:C31)</f>
        <v>658642</v>
      </c>
      <c r="D32" s="299">
        <v>4156900</v>
      </c>
      <c r="E32" s="300">
        <f>SUM(E20:E31)</f>
        <v>4815542</v>
      </c>
      <c r="F32" s="15"/>
    </row>
    <row r="33" spans="1:6" ht="26.25" hidden="1" customHeight="1" thickBot="1">
      <c r="C33" s="1"/>
      <c r="D33" s="1"/>
      <c r="E33" s="1"/>
    </row>
    <row r="34" spans="1:6" ht="13.5" customHeight="1">
      <c r="A34" s="414"/>
      <c r="B34" s="415"/>
      <c r="C34" s="418" t="s">
        <v>16</v>
      </c>
      <c r="D34" s="420" t="s">
        <v>15</v>
      </c>
      <c r="E34" s="422" t="s">
        <v>0</v>
      </c>
      <c r="F34" s="10"/>
    </row>
    <row r="35" spans="1:6" ht="14.25" thickBot="1">
      <c r="A35" s="416"/>
      <c r="B35" s="417"/>
      <c r="C35" s="419"/>
      <c r="D35" s="421"/>
      <c r="E35" s="423"/>
      <c r="F35" s="10"/>
    </row>
    <row r="36" spans="1:6" ht="15" customHeight="1">
      <c r="A36" s="424" t="s">
        <v>93</v>
      </c>
      <c r="B36" s="27">
        <v>1</v>
      </c>
      <c r="C36" s="289">
        <v>45100</v>
      </c>
      <c r="D36" s="290">
        <v>293932</v>
      </c>
      <c r="E36" s="291">
        <f t="shared" ref="E36:E47" si="2">C36+D36</f>
        <v>339032</v>
      </c>
      <c r="F36" s="15"/>
    </row>
    <row r="37" spans="1:6" ht="15" customHeight="1">
      <c r="A37" s="425"/>
      <c r="B37" s="28" t="s">
        <v>79</v>
      </c>
      <c r="C37" s="292">
        <v>53113</v>
      </c>
      <c r="D37" s="293">
        <v>284607</v>
      </c>
      <c r="E37" s="294">
        <f t="shared" si="2"/>
        <v>337720</v>
      </c>
      <c r="F37" s="15"/>
    </row>
    <row r="38" spans="1:6" ht="15" customHeight="1">
      <c r="A38" s="425"/>
      <c r="B38" s="28">
        <v>3</v>
      </c>
      <c r="C38" s="292">
        <v>63765</v>
      </c>
      <c r="D38" s="293">
        <v>326838</v>
      </c>
      <c r="E38" s="294">
        <f t="shared" si="2"/>
        <v>390603</v>
      </c>
      <c r="F38" s="15"/>
    </row>
    <row r="39" spans="1:6" ht="15" customHeight="1">
      <c r="A39" s="425"/>
      <c r="B39" s="28" t="s">
        <v>80</v>
      </c>
      <c r="C39" s="292">
        <v>60361</v>
      </c>
      <c r="D39" s="293">
        <v>291858</v>
      </c>
      <c r="E39" s="294">
        <f t="shared" si="2"/>
        <v>352219</v>
      </c>
      <c r="F39" s="15"/>
    </row>
    <row r="40" spans="1:6" ht="15" customHeight="1">
      <c r="A40" s="425"/>
      <c r="B40" s="28" t="s">
        <v>81</v>
      </c>
      <c r="C40" s="292">
        <v>60607</v>
      </c>
      <c r="D40" s="293">
        <v>305649</v>
      </c>
      <c r="E40" s="294">
        <f t="shared" si="2"/>
        <v>366256</v>
      </c>
      <c r="F40" s="15"/>
    </row>
    <row r="41" spans="1:6" ht="15" customHeight="1">
      <c r="A41" s="425"/>
      <c r="B41" s="28" t="s">
        <v>82</v>
      </c>
      <c r="C41" s="292">
        <v>61837</v>
      </c>
      <c r="D41" s="293">
        <v>297185</v>
      </c>
      <c r="E41" s="294">
        <f t="shared" si="2"/>
        <v>359022</v>
      </c>
      <c r="F41" s="15"/>
    </row>
    <row r="42" spans="1:6" ht="15" customHeight="1">
      <c r="A42" s="425"/>
      <c r="B42" s="28" t="s">
        <v>85</v>
      </c>
      <c r="C42" s="292">
        <v>59614</v>
      </c>
      <c r="D42" s="293">
        <v>303513</v>
      </c>
      <c r="E42" s="294">
        <f t="shared" si="2"/>
        <v>363127</v>
      </c>
      <c r="F42" s="15"/>
    </row>
    <row r="43" spans="1:6" ht="15" customHeight="1">
      <c r="A43" s="425"/>
      <c r="B43" s="28" t="s">
        <v>87</v>
      </c>
      <c r="C43" s="292">
        <v>54560</v>
      </c>
      <c r="D43" s="293">
        <v>297518</v>
      </c>
      <c r="E43" s="294">
        <f t="shared" si="2"/>
        <v>352078</v>
      </c>
      <c r="F43" s="15"/>
    </row>
    <row r="44" spans="1:6" ht="15" customHeight="1">
      <c r="A44" s="425"/>
      <c r="B44" s="28" t="s">
        <v>88</v>
      </c>
      <c r="C44" s="292">
        <v>59714</v>
      </c>
      <c r="D44" s="293">
        <v>352436</v>
      </c>
      <c r="E44" s="294">
        <f t="shared" si="2"/>
        <v>412150</v>
      </c>
      <c r="F44" s="15"/>
    </row>
    <row r="45" spans="1:6" ht="15" customHeight="1">
      <c r="A45" s="425"/>
      <c r="B45" s="28" t="s">
        <v>89</v>
      </c>
      <c r="C45" s="292">
        <v>53012</v>
      </c>
      <c r="D45" s="293">
        <v>351309</v>
      </c>
      <c r="E45" s="294">
        <f t="shared" si="2"/>
        <v>404321</v>
      </c>
      <c r="F45" s="15"/>
    </row>
    <row r="46" spans="1:6" ht="15" customHeight="1">
      <c r="A46" s="425"/>
      <c r="B46" s="28" t="s">
        <v>91</v>
      </c>
      <c r="C46" s="292">
        <v>63895</v>
      </c>
      <c r="D46" s="293">
        <v>357215</v>
      </c>
      <c r="E46" s="294">
        <f t="shared" si="2"/>
        <v>421110</v>
      </c>
      <c r="F46" s="15"/>
    </row>
    <row r="47" spans="1:6" ht="15" customHeight="1" thickBot="1">
      <c r="A47" s="426"/>
      <c r="B47" s="29" t="s">
        <v>92</v>
      </c>
      <c r="C47" s="295">
        <v>53361</v>
      </c>
      <c r="D47" s="296">
        <v>355276</v>
      </c>
      <c r="E47" s="297">
        <f t="shared" si="2"/>
        <v>408637</v>
      </c>
      <c r="F47" s="15"/>
    </row>
    <row r="48" spans="1:6" ht="21.75" customHeight="1" thickTop="1" thickBot="1">
      <c r="A48" s="22"/>
      <c r="B48" s="23" t="s">
        <v>0</v>
      </c>
      <c r="C48" s="298">
        <f>SUM(C36:C47)</f>
        <v>688939</v>
      </c>
      <c r="D48" s="299">
        <f>SUM(D36:D47)</f>
        <v>3817336</v>
      </c>
      <c r="E48" s="300">
        <f>SUM(E36:E47)</f>
        <v>4506275</v>
      </c>
      <c r="F48" s="15"/>
    </row>
    <row r="49" spans="1:6" ht="13.5" customHeight="1" thickBot="1">
      <c r="A49" s="2"/>
      <c r="B49" s="9"/>
      <c r="C49" s="2"/>
      <c r="D49" s="2"/>
      <c r="E49" s="2"/>
      <c r="F49" s="30"/>
    </row>
    <row r="50" spans="1:6" ht="15" customHeight="1">
      <c r="A50" s="414"/>
      <c r="B50" s="415"/>
      <c r="C50" s="418" t="s">
        <v>16</v>
      </c>
      <c r="D50" s="420" t="s">
        <v>15</v>
      </c>
      <c r="E50" s="422" t="s">
        <v>0</v>
      </c>
      <c r="F50" s="30"/>
    </row>
    <row r="51" spans="1:6" ht="15" customHeight="1" thickBot="1">
      <c r="A51" s="416"/>
      <c r="B51" s="417"/>
      <c r="C51" s="419"/>
      <c r="D51" s="421"/>
      <c r="E51" s="423"/>
      <c r="F51" s="30"/>
    </row>
    <row r="52" spans="1:6" ht="15" customHeight="1">
      <c r="A52" s="424" t="s">
        <v>130</v>
      </c>
      <c r="B52" s="27">
        <v>1</v>
      </c>
      <c r="C52" s="289">
        <v>51426</v>
      </c>
      <c r="D52" s="290">
        <v>287948</v>
      </c>
      <c r="E52" s="291">
        <f>C52+D52</f>
        <v>339374</v>
      </c>
      <c r="F52" s="30"/>
    </row>
    <row r="53" spans="1:6" ht="15" customHeight="1">
      <c r="A53" s="425"/>
      <c r="B53" s="28" t="s">
        <v>79</v>
      </c>
      <c r="C53" s="292">
        <v>50200</v>
      </c>
      <c r="D53" s="293">
        <v>262068</v>
      </c>
      <c r="E53" s="294">
        <f>C53+D53</f>
        <v>312268</v>
      </c>
      <c r="F53" s="30"/>
    </row>
    <row r="54" spans="1:6" ht="15" customHeight="1">
      <c r="A54" s="425"/>
      <c r="B54" s="28">
        <v>3</v>
      </c>
      <c r="C54" s="292">
        <v>67577</v>
      </c>
      <c r="D54" s="293">
        <v>330170</v>
      </c>
      <c r="E54" s="294">
        <f>C54+D54</f>
        <v>397747</v>
      </c>
    </row>
    <row r="55" spans="1:6" ht="15" customHeight="1">
      <c r="A55" s="425"/>
      <c r="B55" s="28" t="s">
        <v>80</v>
      </c>
      <c r="C55" s="292">
        <v>63788</v>
      </c>
      <c r="D55" s="293">
        <v>327995</v>
      </c>
      <c r="E55" s="294">
        <f>C55+D55</f>
        <v>391783</v>
      </c>
    </row>
    <row r="56" spans="1:6" ht="15" customHeight="1">
      <c r="A56" s="425"/>
      <c r="B56" s="28" t="s">
        <v>81</v>
      </c>
      <c r="C56" s="292">
        <v>61896</v>
      </c>
      <c r="D56" s="293">
        <v>325121</v>
      </c>
      <c r="E56" s="294">
        <f>C56+D56</f>
        <v>387017</v>
      </c>
    </row>
    <row r="57" spans="1:6" ht="15" customHeight="1">
      <c r="A57" s="425"/>
      <c r="B57" s="28" t="s">
        <v>82</v>
      </c>
      <c r="C57" s="292"/>
      <c r="D57" s="293"/>
      <c r="E57" s="294"/>
    </row>
    <row r="58" spans="1:6" ht="15" customHeight="1">
      <c r="A58" s="425"/>
      <c r="B58" s="28" t="s">
        <v>85</v>
      </c>
      <c r="C58" s="292"/>
      <c r="D58" s="293"/>
      <c r="E58" s="294"/>
    </row>
    <row r="59" spans="1:6" ht="15" customHeight="1">
      <c r="A59" s="425"/>
      <c r="B59" s="28" t="s">
        <v>87</v>
      </c>
      <c r="C59" s="292"/>
      <c r="D59" s="293"/>
      <c r="E59" s="294"/>
    </row>
    <row r="60" spans="1:6" ht="15" customHeight="1">
      <c r="A60" s="425"/>
      <c r="B60" s="28" t="s">
        <v>88</v>
      </c>
      <c r="C60" s="292"/>
      <c r="D60" s="293"/>
      <c r="E60" s="294"/>
    </row>
    <row r="61" spans="1:6" ht="15" customHeight="1">
      <c r="A61" s="425"/>
      <c r="B61" s="28" t="s">
        <v>89</v>
      </c>
      <c r="C61" s="292"/>
      <c r="D61" s="293"/>
      <c r="E61" s="294"/>
    </row>
    <row r="62" spans="1:6" ht="15" customHeight="1">
      <c r="A62" s="425"/>
      <c r="B62" s="28" t="s">
        <v>91</v>
      </c>
      <c r="C62" s="292"/>
      <c r="D62" s="293"/>
      <c r="E62" s="294"/>
    </row>
    <row r="63" spans="1:6" ht="15" customHeight="1" thickBot="1">
      <c r="A63" s="426"/>
      <c r="B63" s="29" t="s">
        <v>92</v>
      </c>
      <c r="C63" s="295"/>
      <c r="D63" s="296"/>
      <c r="E63" s="297"/>
    </row>
    <row r="64" spans="1:6" ht="15" thickTop="1" thickBot="1">
      <c r="A64" s="22"/>
      <c r="B64" s="23" t="s">
        <v>0</v>
      </c>
      <c r="C64" s="298">
        <f>SUM(C52:C63)</f>
        <v>294887</v>
      </c>
      <c r="D64" s="299">
        <f>SUM(D52:D63)</f>
        <v>1533302</v>
      </c>
      <c r="E64" s="300">
        <f>SUM(E52:E63)</f>
        <v>1828189</v>
      </c>
    </row>
  </sheetData>
  <mergeCells count="19">
    <mergeCell ref="A20:A31"/>
    <mergeCell ref="D34:D35"/>
    <mergeCell ref="A18:B19"/>
    <mergeCell ref="C18:C19"/>
    <mergeCell ref="E18:E19"/>
    <mergeCell ref="E2:E3"/>
    <mergeCell ref="A4:A15"/>
    <mergeCell ref="A2:B3"/>
    <mergeCell ref="C2:C3"/>
    <mergeCell ref="D18:D19"/>
    <mergeCell ref="A50:B51"/>
    <mergeCell ref="C50:C51"/>
    <mergeCell ref="D50:D51"/>
    <mergeCell ref="E50:E51"/>
    <mergeCell ref="A52:A63"/>
    <mergeCell ref="A34:B35"/>
    <mergeCell ref="C34:C35"/>
    <mergeCell ref="E34:E35"/>
    <mergeCell ref="A36:A47"/>
  </mergeCells>
  <phoneticPr fontId="2" type="noConversion"/>
  <pageMargins left="0.19685039370078741" right="0.19685039370078741" top="0.39370078740157483" bottom="0.39370078740157483" header="0" footer="0"/>
  <pageSetup paperSize="9" orientation="portrait" r:id="rId1"/>
  <headerFooter alignWithMargins="0"/>
  <ignoredErrors>
    <ignoredError sqref="D4: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종합</vt:lpstr>
      <vt:lpstr>5월</vt:lpstr>
      <vt:lpstr> 내수</vt:lpstr>
      <vt:lpstr>⊙카메라</vt:lpstr>
      <vt:lpstr>' 내수'!Print_Area</vt:lpstr>
      <vt:lpstr>⊙카메라!Print_Area</vt:lpstr>
      <vt:lpstr>'5월'!Print_Area</vt:lpstr>
      <vt:lpstr>종합!Print_Area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김형주</cp:lastModifiedBy>
  <cp:lastPrinted>2018-06-01T00:44:55Z</cp:lastPrinted>
  <dcterms:created xsi:type="dcterms:W3CDTF">2010-01-21T08:58:48Z</dcterms:created>
  <dcterms:modified xsi:type="dcterms:W3CDTF">2018-06-01T03:56:51Z</dcterms:modified>
</cp:coreProperties>
</file>